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<sst xmlns="http://schemas.openxmlformats.org/spreadsheetml/2006/main" count="416" uniqueCount="364">
  <si>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</si>
  <si>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</si>
  <si>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</si>
  <si>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</si>
  <si>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</si>
  <si>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</si>
  <si>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</si>
  <si>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</si>
  <si>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</si>
  <si>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</si>
  <si>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</si>
  <si>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</si>
  <si>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</si>
  <si>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</si>
  <si>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</si>
  <si>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</si>
  <si>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</si>
  <si>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</si>
  <si>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</si>
  <si>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</si>
  <si>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</si>
  <si>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</si>
  <si>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</si>
  <si>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</si>
  <si>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</si>
  <si>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</si>
  <si>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</si>
  <si>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</si>
  <si>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</si>
  <si>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</si>
  <si>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</si>
  <si>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</si>
  <si>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</si>
  <si>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</si>
  <si>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</si>
  <si>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</si>
  <si>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</si>
  <si>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</si>
  <si>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</si>
  <si>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</si>
  <si>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</si>
  <si>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</si>
  <si>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</si>
  <si>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</si>
  <si>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</si>
  <si>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</si>
  <si>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</si>
  <si>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</si>
  <si>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</si>
  <si>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</si>
  <si>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</si>
  <si>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</si>
  <si>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</si>
  <si>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</si>
  <si>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</si>
  <si>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</si>
  <si>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</si>
  <si>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</si>
  <si>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</si>
  <si>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</si>
  <si>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</si>
  <si>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</si>
  <si>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</si>
  <si>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</si>
  <si>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</si>
  <si>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</si>
  <si>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</si>
  <si>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</si>
  <si>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</si>
  <si>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</si>
  <si>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</si>
  <si>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</si>
  <si>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</si>
  <si>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</si>
  <si>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</si>
  <si>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</si>
  <si>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</si>
  <si>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</si>
  <si>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</si>
  <si>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</si>
  <si>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</si>
  <si>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</si>
  <si>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</si>
  <si>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</si>
  <si>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</si>
  <si>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</si>
  <si>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</si>
  <si>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</si>
  <si>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</si>
  <si>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</si>
  <si>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</si>
  <si>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</si>
  <si>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</si>
  <si>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</si>
  <si>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</si>
  <si>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</si>
  <si>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</si>
  <si>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</si>
  <si>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</si>
  <si>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</si>
  <si>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</si>
  <si>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</si>
  <si>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</si>
  <si>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</si>
  <si>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</si>
  <si>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</si>
  <si>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</si>
  <si>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</si>
  <si>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</si>
  <si>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</si>
  <si>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</si>
  <si>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</si>
  <si>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</si>
  <si>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</si>
  <si>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</si>
  <si>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</si>
  <si>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</si>
  <si>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</si>
  <si>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</si>
  <si>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</si>
  <si>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</si>
  <si>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</si>
  <si>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</si>
  <si>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</si>
  <si>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</si>
  <si>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</si>
  <si>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</si>
  <si>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</si>
  <si>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</si>
  <si>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</si>
  <si>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</si>
  <si>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</si>
  <si>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</si>
  <si>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</si>
  <si>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</si>
  <si>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</si>
  <si>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</si>
  <si>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</si>
  <si>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</si>
  <si>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</si>
  <si>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</si>
  <si>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</si>
  <si>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</si>
  <si>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</si>
  <si>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</si>
  <si>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</si>
  <si>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</si>
  <si>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</si>
  <si>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</si>
  <si>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</si>
  <si>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</si>
  <si>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</si>
  <si>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</si>
  <si>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</si>
  <si>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</si>
  <si>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</si>
  <si>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</si>
  <si>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</si>
  <si>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</si>
  <si>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</si>
  <si>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</si>
  <si>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</si>
  <si>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</si>
  <si>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</si>
  <si>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</si>
  <si>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</si>
  <si>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</si>
  <si>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</si>
  <si>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</si>
  <si>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</si>
  <si>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</si>
  <si>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</si>
  <si>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</si>
  <si>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</si>
  <si>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</si>
  <si>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</si>
  <si>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</si>
  <si>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</si>
  <si>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</si>
  <si>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</si>
  <si>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</si>
  <si>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</si>
  <si>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</si>
  <si>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</si>
  <si>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</si>
  <si>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</si>
  <si>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</si>
  <si>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</si>
  <si>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</si>
  <si>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</si>
  <si>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</si>
  <si>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</si>
  <si>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</si>
  <si>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</si>
  <si>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</si>
  <si>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</si>
  <si>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</si>
  <si>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</si>
  <si>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</si>
  <si>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</si>
  <si>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</si>
  <si>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</si>
  <si>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</si>
  <si>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</si>
  <si>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</si>
  <si>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</si>
  <si>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</si>
  <si>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</si>
  <si>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</si>
  <si>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</si>
  <si>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</si>
  <si>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</si>
  <si>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</si>
  <si>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</si>
  <si>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</si>
  <si>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</si>
  <si>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</si>
  <si>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</si>
  <si>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</si>
  <si>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</si>
  <si>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</si>
  <si>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</si>
  <si>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</si>
  <si>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</si>
  <si>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</si>
  <si>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</si>
  <si>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</si>
  <si>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</si>
  <si>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</si>
  <si>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</si>
  <si>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</si>
  <si>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</si>
  <si>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</si>
  <si>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</si>
  <si>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</si>
  <si>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</si>
  <si>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</si>
  <si>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</si>
  <si>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</si>
  <si>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</si>
  <si>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</si>
  <si>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</si>
  <si>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</si>
  <si>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</si>
  <si>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</si>
  <si>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</si>
  <si>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</si>
  <si>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</si>
  <si>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</si>
  <si>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</si>
  <si>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</si>
  <si>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</si>
  <si>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</si>
  <si>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</si>
  <si>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</si>
  <si>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</si>
  <si>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</si>
  <si>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</si>
  <si>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</si>
  <si>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</si>
  <si>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</si>
  <si>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</si>
  <si>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</si>
  <si>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</si>
  <si>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</si>
  <si>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</si>
  <si>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</si>
  <si>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</si>
  <si>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</si>
  <si>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</si>
  <si>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</si>
  <si>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</si>
  <si>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</si>
  <si>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</si>
  <si>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</si>
  <si>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</si>
  <si>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</si>
  <si>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</si>
  <si>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</si>
  <si>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</si>
  <si>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</si>
  <si>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</si>
  <si>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</si>
  <si>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</si>
  <si>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</si>
  <si>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</si>
  <si>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</si>
  <si>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</si>
  <si>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</si>
  <si>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</si>
  <si>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</si>
  <si>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</si>
  <si>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</si>
  <si>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</si>
  <si>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</si>
  <si>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</si>
  <si>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</si>
  <si>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</si>
  <si>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</si>
  <si>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</si>
  <si>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</si>
  <si>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</si>
  <si>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</si>
  <si>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</si>
  <si>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</si>
  <si>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</si>
  <si>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</si>
  <si>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</si>
  <si>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</si>
  <si>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</si>
  <si>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</si>
  <si>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</si>
  <si>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</si>
  <si>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</si>
  <si>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</si>
  <si>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</si>
  <si>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</si>
  <si>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</si>
  <si>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</si>
  <si>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</si>
  <si>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</si>
  <si>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</si>
  <si>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</si>
  <si>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03115747</t>
  </si>
  <si>
    <t>080001412</t>
  </si>
  <si>
    <t>05050436541</t>
  </si>
  <si>
    <t>JAMNICA DD</t>
  </si>
  <si>
    <t>ZAGREB</t>
  </si>
  <si>
    <t>GETALDIĆEVA 3</t>
  </si>
  <si>
    <t>jamnica@jamnica.hr</t>
  </si>
  <si>
    <t>www.jamnica.company</t>
  </si>
  <si>
    <t>GRAD ZAGREB</t>
  </si>
  <si>
    <t>IVAN MANDIĆ</t>
  </si>
  <si>
    <t>+38512393122</t>
  </si>
  <si>
    <t>+38512393213</t>
  </si>
  <si>
    <t>financije@jamnica.hr</t>
  </si>
  <si>
    <t>MISLAV GALIĆ</t>
  </si>
  <si>
    <t>Obveznik: Jamnica d.d.</t>
  </si>
  <si>
    <t>Obveznik:Jamnica d.d.</t>
  </si>
  <si>
    <t>u razdoblju 01.01.2016. do 30.06.2016.</t>
  </si>
  <si>
    <t>stanje na dan 30.06.2016.</t>
  </si>
  <si>
    <t>DA</t>
  </si>
  <si>
    <t>1107</t>
  </si>
  <si>
    <t>MLADINA DD</t>
  </si>
  <si>
    <t>UL. BANA J. JELAČIĆA 85, JASTREBARSKO</t>
  </si>
  <si>
    <t>03115739</t>
  </si>
  <si>
    <t>FONYODI KFT.</t>
  </si>
  <si>
    <t>BEZSENYI U. 1; FONYODI, MAĐARSKA</t>
  </si>
  <si>
    <t>11222682-2-14</t>
  </si>
  <si>
    <t>JAMNICA MINERALNA VODA D.O.O.</t>
  </si>
  <si>
    <t>LIMBUŠKA CESTA 2; LIMBUŠ; SLOVENIJA</t>
  </si>
  <si>
    <t>1306189</t>
  </si>
  <si>
    <t>MG MIVELA D.O.O. (ranije JAMNICA D.O.O.BEOGRAD)</t>
  </si>
  <si>
    <t>PARTIZANSKE AVIJACIJE BB; BEOGRAD; SRBIJA</t>
  </si>
  <si>
    <t>20080892</t>
  </si>
  <si>
    <t>SARAJEVSKI KISELJAK DD</t>
  </si>
  <si>
    <t>KRALJICE MIRA 7; KISELJAK; BIH</t>
  </si>
  <si>
    <t>4236097460009</t>
  </si>
  <si>
    <t>ROTO DINAMIC D.O.O.</t>
  </si>
  <si>
    <t xml:space="preserve">SAMOBORSKA CESTA 102; ZAGREB </t>
  </si>
  <si>
    <t>03864316</t>
  </si>
  <si>
    <t>AGROKOR-ZAGREB d.o.o.</t>
  </si>
  <si>
    <t>KRALJA TOMISLAVA 27; GRUDE; BIH</t>
  </si>
  <si>
    <t>4272013770004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</si>
</sst>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financije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47" sqref="G4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248</v>
      </c>
      <c r="B1" s="152"/>
      <c r="C1" s="15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8" t="s">
        <v>249</v>
      </c>
      <c r="B2" s="189"/>
      <c r="C2" s="189"/>
      <c r="D2" s="190"/>
      <c r="E2" s="120">
        <v>42370</v>
      </c>
      <c r="F2" s="12"/>
      <c r="G2" s="13" t="s">
        <v>250</v>
      </c>
      <c r="H2" s="120">
        <v>42551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1" t="s">
        <v>317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2" t="s">
        <v>251</v>
      </c>
      <c r="B6" s="143"/>
      <c r="C6" s="133" t="s">
        <v>323</v>
      </c>
      <c r="D6" s="13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4" t="s">
        <v>252</v>
      </c>
      <c r="B8" s="195"/>
      <c r="C8" s="133" t="s">
        <v>324</v>
      </c>
      <c r="D8" s="13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7" t="s">
        <v>253</v>
      </c>
      <c r="B10" s="186"/>
      <c r="C10" s="133" t="s">
        <v>325</v>
      </c>
      <c r="D10" s="13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2" t="s">
        <v>254</v>
      </c>
      <c r="B12" s="143"/>
      <c r="C12" s="157" t="s">
        <v>326</v>
      </c>
      <c r="D12" s="183"/>
      <c r="E12" s="183"/>
      <c r="F12" s="183"/>
      <c r="G12" s="183"/>
      <c r="H12" s="183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2" t="s">
        <v>255</v>
      </c>
      <c r="B14" s="143"/>
      <c r="C14" s="184">
        <v>10000</v>
      </c>
      <c r="D14" s="185"/>
      <c r="E14" s="16"/>
      <c r="F14" s="157" t="s">
        <v>327</v>
      </c>
      <c r="G14" s="183"/>
      <c r="H14" s="183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2" t="s">
        <v>256</v>
      </c>
      <c r="B16" s="143"/>
      <c r="C16" s="157" t="s">
        <v>328</v>
      </c>
      <c r="D16" s="183"/>
      <c r="E16" s="183"/>
      <c r="F16" s="183"/>
      <c r="G16" s="183"/>
      <c r="H16" s="183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2" t="s">
        <v>257</v>
      </c>
      <c r="B18" s="143"/>
      <c r="C18" s="179" t="s">
        <v>329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2" t="s">
        <v>258</v>
      </c>
      <c r="B20" s="143"/>
      <c r="C20" s="179" t="s">
        <v>330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2" t="s">
        <v>259</v>
      </c>
      <c r="B22" s="143"/>
      <c r="C22" s="121">
        <v>133</v>
      </c>
      <c r="D22" s="157" t="s">
        <v>327</v>
      </c>
      <c r="E22" s="169"/>
      <c r="F22" s="170"/>
      <c r="G22" s="142"/>
      <c r="H22" s="18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2" t="s">
        <v>260</v>
      </c>
      <c r="B24" s="143"/>
      <c r="C24" s="121">
        <v>21</v>
      </c>
      <c r="D24" s="157" t="s">
        <v>331</v>
      </c>
      <c r="E24" s="169"/>
      <c r="F24" s="169"/>
      <c r="G24" s="170"/>
      <c r="H24" s="51" t="s">
        <v>261</v>
      </c>
      <c r="I24" s="122">
        <v>2385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2" t="s">
        <v>262</v>
      </c>
      <c r="B26" s="143"/>
      <c r="C26" s="123" t="s">
        <v>341</v>
      </c>
      <c r="D26" s="25"/>
      <c r="E26" s="33"/>
      <c r="F26" s="24"/>
      <c r="G26" s="171" t="s">
        <v>263</v>
      </c>
      <c r="H26" s="143"/>
      <c r="I26" s="124" t="s">
        <v>342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2" t="s">
        <v>264</v>
      </c>
      <c r="B28" s="173"/>
      <c r="C28" s="174"/>
      <c r="D28" s="174"/>
      <c r="E28" s="175" t="s">
        <v>265</v>
      </c>
      <c r="F28" s="176"/>
      <c r="G28" s="176"/>
      <c r="H28" s="177" t="s">
        <v>266</v>
      </c>
      <c r="I28" s="17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30" t="s">
        <v>343</v>
      </c>
      <c r="B30" s="131"/>
      <c r="C30" s="131"/>
      <c r="D30" s="132"/>
      <c r="E30" s="130" t="s">
        <v>344</v>
      </c>
      <c r="F30" s="131"/>
      <c r="G30" s="131"/>
      <c r="H30" s="133" t="s">
        <v>345</v>
      </c>
      <c r="I30" s="134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30" t="s">
        <v>346</v>
      </c>
      <c r="B32" s="131"/>
      <c r="C32" s="131"/>
      <c r="D32" s="132"/>
      <c r="E32" s="130" t="s">
        <v>347</v>
      </c>
      <c r="F32" s="131"/>
      <c r="G32" s="131"/>
      <c r="H32" s="133" t="s">
        <v>348</v>
      </c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30" t="s">
        <v>349</v>
      </c>
      <c r="B34" s="131"/>
      <c r="C34" s="131"/>
      <c r="D34" s="132"/>
      <c r="E34" s="130" t="s">
        <v>350</v>
      </c>
      <c r="F34" s="131"/>
      <c r="G34" s="131"/>
      <c r="H34" s="133" t="s">
        <v>351</v>
      </c>
      <c r="I34" s="13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7" t="s">
        <v>352</v>
      </c>
      <c r="B36" s="165"/>
      <c r="C36" s="165"/>
      <c r="D36" s="166"/>
      <c r="E36" s="130" t="s">
        <v>353</v>
      </c>
      <c r="F36" s="131"/>
      <c r="G36" s="131"/>
      <c r="H36" s="133" t="s">
        <v>354</v>
      </c>
      <c r="I36" s="134"/>
      <c r="J36" s="10"/>
      <c r="K36" s="10"/>
      <c r="L36" s="10"/>
    </row>
    <row r="37" spans="1:12" ht="12.75">
      <c r="A37" s="103"/>
      <c r="B37" s="30"/>
      <c r="C37" s="160"/>
      <c r="D37" s="161"/>
      <c r="E37" s="16"/>
      <c r="F37" s="160"/>
      <c r="G37" s="161"/>
      <c r="H37" s="16"/>
      <c r="I37" s="95"/>
      <c r="J37" s="10"/>
      <c r="K37" s="10"/>
      <c r="L37" s="10"/>
    </row>
    <row r="38" spans="1:12" ht="12.75">
      <c r="A38" s="130" t="s">
        <v>355</v>
      </c>
      <c r="B38" s="131"/>
      <c r="C38" s="131"/>
      <c r="D38" s="132"/>
      <c r="E38" s="130" t="s">
        <v>356</v>
      </c>
      <c r="F38" s="131"/>
      <c r="G38" s="131"/>
      <c r="H38" s="133" t="s">
        <v>357</v>
      </c>
      <c r="I38" s="13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30" t="s">
        <v>358</v>
      </c>
      <c r="B40" s="131"/>
      <c r="C40" s="131"/>
      <c r="D40" s="132"/>
      <c r="E40" s="130" t="s">
        <v>359</v>
      </c>
      <c r="F40" s="131"/>
      <c r="G40" s="131"/>
      <c r="H40" s="133" t="s">
        <v>360</v>
      </c>
      <c r="I40" s="13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30" t="s">
        <v>361</v>
      </c>
      <c r="B42" s="131"/>
      <c r="C42" s="131"/>
      <c r="D42" s="132"/>
      <c r="E42" s="130" t="s">
        <v>362</v>
      </c>
      <c r="F42" s="131"/>
      <c r="G42" s="131"/>
      <c r="H42" s="133" t="s">
        <v>363</v>
      </c>
      <c r="I42" s="134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7" t="s">
        <v>267</v>
      </c>
      <c r="B44" s="138"/>
      <c r="C44" s="133"/>
      <c r="D44" s="134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3"/>
      <c r="B45" s="30"/>
      <c r="C45" s="160"/>
      <c r="D45" s="161"/>
      <c r="E45" s="16"/>
      <c r="F45" s="160"/>
      <c r="G45" s="162"/>
      <c r="H45" s="35"/>
      <c r="I45" s="107"/>
      <c r="J45" s="10"/>
      <c r="K45" s="10"/>
      <c r="L45" s="10"/>
    </row>
    <row r="46" spans="1:12" ht="12.75">
      <c r="A46" s="137" t="s">
        <v>268</v>
      </c>
      <c r="B46" s="138"/>
      <c r="C46" s="157" t="s">
        <v>332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7" t="s">
        <v>270</v>
      </c>
      <c r="B48" s="138"/>
      <c r="C48" s="144" t="s">
        <v>333</v>
      </c>
      <c r="D48" s="140"/>
      <c r="E48" s="141"/>
      <c r="F48" s="16"/>
      <c r="G48" s="51" t="s">
        <v>271</v>
      </c>
      <c r="H48" s="144" t="s">
        <v>334</v>
      </c>
      <c r="I48" s="14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7" t="s">
        <v>257</v>
      </c>
      <c r="B50" s="138"/>
      <c r="C50" s="139" t="s">
        <v>335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2" t="s">
        <v>272</v>
      </c>
      <c r="B52" s="143"/>
      <c r="C52" s="144" t="s">
        <v>336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 ht="12.75">
      <c r="A53" s="108"/>
      <c r="B53" s="20"/>
      <c r="C53" s="153" t="s">
        <v>273</v>
      </c>
      <c r="D53" s="153"/>
      <c r="E53" s="153"/>
      <c r="F53" s="153"/>
      <c r="G53" s="153"/>
      <c r="H53" s="15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6" t="s">
        <v>274</v>
      </c>
      <c r="C55" s="147"/>
      <c r="D55" s="147"/>
      <c r="E55" s="14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8" t="s">
        <v>306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8"/>
      <c r="B57" s="148" t="s">
        <v>307</v>
      </c>
      <c r="C57" s="149"/>
      <c r="D57" s="149"/>
      <c r="E57" s="149"/>
      <c r="F57" s="149"/>
      <c r="G57" s="149"/>
      <c r="H57" s="149"/>
      <c r="I57" s="110"/>
      <c r="J57" s="10"/>
      <c r="K57" s="10"/>
      <c r="L57" s="10"/>
    </row>
    <row r="58" spans="1:12" ht="12.75">
      <c r="A58" s="108"/>
      <c r="B58" s="148" t="s">
        <v>308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8"/>
      <c r="B59" s="148" t="s">
        <v>309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4" t="s">
        <v>277</v>
      </c>
      <c r="H62" s="155"/>
      <c r="I62" s="156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5"/>
      <c r="H63" s="13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" name="Range1"/>
    <protectedRange sqref="A30:I30" name="Range1_1"/>
    <protectedRange sqref="A32:I32" name="Range1_2"/>
    <protectedRange sqref="A34:D34" name="Range1_3"/>
  </protectedRanges>
  <mergeCells count="76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B57:H57"/>
    <mergeCell ref="B58:I58"/>
    <mergeCell ref="B59:I59"/>
    <mergeCell ref="A48:B48"/>
    <mergeCell ref="C48:E48"/>
    <mergeCell ref="H48:I48"/>
    <mergeCell ref="A42:D42"/>
    <mergeCell ref="E42:G42"/>
    <mergeCell ref="H42:I42"/>
    <mergeCell ref="G63:H63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financije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="110" zoomScaleSheetLayoutView="110" zoomScalePageLayoutView="0" workbookViewId="0" topLeftCell="A1">
      <selection activeCell="L83" sqref="L83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9.140625" style="52" customWidth="1"/>
    <col min="13" max="13" width="10.8515625" style="52" bestFit="1" customWidth="1"/>
    <col min="14" max="16384" width="9.140625" style="52" customWidth="1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340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337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59</v>
      </c>
      <c r="B4" s="212"/>
      <c r="C4" s="212"/>
      <c r="D4" s="212"/>
      <c r="E4" s="212"/>
      <c r="F4" s="212"/>
      <c r="G4" s="212"/>
      <c r="H4" s="213"/>
      <c r="I4" s="58" t="s">
        <v>278</v>
      </c>
      <c r="J4" s="59" t="s">
        <v>319</v>
      </c>
      <c r="K4" s="60" t="s">
        <v>320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7">
        <v>2</v>
      </c>
      <c r="J5" s="56">
        <v>3</v>
      </c>
      <c r="K5" s="56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3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948206397</v>
      </c>
      <c r="K8" s="53">
        <f>K9+K16+K26+K35+K39</f>
        <v>964903218</v>
      </c>
      <c r="L8" s="128"/>
      <c r="M8" s="128"/>
    </row>
    <row r="9" spans="1:13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3">
        <f>SUM(J10:J15)</f>
        <v>188914412</v>
      </c>
      <c r="K9" s="53">
        <f>SUM(K10:K15)</f>
        <v>187883606</v>
      </c>
      <c r="L9" s="128"/>
      <c r="M9" s="128"/>
    </row>
    <row r="10" spans="1:13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0</v>
      </c>
      <c r="K10" s="7"/>
      <c r="L10" s="128"/>
      <c r="M10" s="128"/>
    </row>
    <row r="11" spans="1:13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12472701</v>
      </c>
      <c r="K11" s="7">
        <v>10701695</v>
      </c>
      <c r="L11" s="128"/>
      <c r="M11" s="128"/>
    </row>
    <row r="12" spans="1:13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172997713</v>
      </c>
      <c r="K12" s="7">
        <v>172997713</v>
      </c>
      <c r="L12" s="128"/>
      <c r="M12" s="128"/>
    </row>
    <row r="13" spans="1:13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  <c r="L13" s="128"/>
      <c r="M13" s="128"/>
    </row>
    <row r="14" spans="1:13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3409651</v>
      </c>
      <c r="K14" s="7">
        <v>4157159</v>
      </c>
      <c r="L14" s="128"/>
      <c r="M14" s="128"/>
    </row>
    <row r="15" spans="1:13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34347</v>
      </c>
      <c r="K15" s="7">
        <v>27039</v>
      </c>
      <c r="L15" s="128"/>
      <c r="M15" s="128"/>
    </row>
    <row r="16" spans="1:13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3">
        <f>SUM(J17:J25)</f>
        <v>684816987</v>
      </c>
      <c r="K16" s="53">
        <f>SUM(K17:K25)</f>
        <v>700438350</v>
      </c>
      <c r="L16" s="128"/>
      <c r="M16" s="128"/>
    </row>
    <row r="17" spans="1:13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290265368</v>
      </c>
      <c r="K17" s="7">
        <v>289956271</v>
      </c>
      <c r="L17" s="128"/>
      <c r="M17" s="128"/>
    </row>
    <row r="18" spans="1:13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230551405</v>
      </c>
      <c r="K18" s="7">
        <v>221202409</v>
      </c>
      <c r="L18" s="128"/>
      <c r="M18" s="128"/>
    </row>
    <row r="19" spans="1:13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87381583</v>
      </c>
      <c r="K19" s="7">
        <v>119047074</v>
      </c>
      <c r="L19" s="128"/>
      <c r="M19" s="128"/>
    </row>
    <row r="20" spans="1:13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40133485</v>
      </c>
      <c r="K20" s="7">
        <v>40057272</v>
      </c>
      <c r="L20" s="128"/>
      <c r="M20" s="128"/>
    </row>
    <row r="21" spans="1:13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>
        <v>21576246</v>
      </c>
      <c r="K21" s="7">
        <v>20862049</v>
      </c>
      <c r="L21" s="128"/>
      <c r="M21" s="128"/>
    </row>
    <row r="22" spans="1:13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6059909</v>
      </c>
      <c r="K22" s="7">
        <v>341112</v>
      </c>
      <c r="L22" s="128"/>
      <c r="M22" s="128"/>
    </row>
    <row r="23" spans="1:13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8253875</v>
      </c>
      <c r="K23" s="7">
        <v>8069135</v>
      </c>
      <c r="L23" s="128"/>
      <c r="M23" s="128"/>
    </row>
    <row r="24" spans="1:13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87369</v>
      </c>
      <c r="K24" s="7">
        <v>433741</v>
      </c>
      <c r="L24" s="128"/>
      <c r="M24" s="128"/>
    </row>
    <row r="25" spans="1:13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507747</v>
      </c>
      <c r="K25" s="7">
        <v>469287</v>
      </c>
      <c r="L25" s="128"/>
      <c r="M25" s="128"/>
    </row>
    <row r="26" spans="1:13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3">
        <f>SUM(J27:J34)</f>
        <v>66803395</v>
      </c>
      <c r="K26" s="53">
        <f>SUM(K27:K34)</f>
        <v>68906241</v>
      </c>
      <c r="L26" s="128"/>
      <c r="M26" s="128"/>
    </row>
    <row r="27" spans="1:13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/>
      <c r="K27" s="7"/>
      <c r="L27" s="128"/>
      <c r="M27" s="128"/>
    </row>
    <row r="28" spans="1:13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  <c r="L28" s="128"/>
      <c r="M28" s="128"/>
    </row>
    <row r="29" spans="1:13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39135</v>
      </c>
      <c r="K29" s="7">
        <v>38508</v>
      </c>
      <c r="L29" s="128"/>
      <c r="M29" s="128"/>
    </row>
    <row r="30" spans="1:13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  <c r="L30" s="128"/>
      <c r="M30" s="128"/>
    </row>
    <row r="31" spans="1:13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63205352</v>
      </c>
      <c r="K31" s="7">
        <v>64369950</v>
      </c>
      <c r="L31" s="128"/>
      <c r="M31" s="128"/>
    </row>
    <row r="32" spans="1:13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3558908</v>
      </c>
      <c r="K32" s="7">
        <v>4497783</v>
      </c>
      <c r="L32" s="128"/>
      <c r="M32" s="128"/>
    </row>
    <row r="33" spans="1:13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  <c r="L33" s="128"/>
      <c r="M33" s="128"/>
    </row>
    <row r="34" spans="1:13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  <c r="L34" s="128"/>
      <c r="M34" s="128"/>
    </row>
    <row r="35" spans="1:13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SUM(J36:J38)</f>
        <v>4645740</v>
      </c>
      <c r="K35" s="53">
        <f>SUM(K36:K38)</f>
        <v>4656550</v>
      </c>
      <c r="L35" s="128"/>
      <c r="M35" s="128"/>
    </row>
    <row r="36" spans="1:13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  <c r="L36" s="128"/>
      <c r="M36" s="128"/>
    </row>
    <row r="37" spans="1:13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  <c r="L37" s="128"/>
      <c r="M37" s="128"/>
    </row>
    <row r="38" spans="1:13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4645740</v>
      </c>
      <c r="K38" s="7">
        <v>4656550</v>
      </c>
      <c r="L38" s="128"/>
      <c r="M38" s="128"/>
    </row>
    <row r="39" spans="1:13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3025863</v>
      </c>
      <c r="K39" s="7">
        <v>3018471</v>
      </c>
      <c r="L39" s="128"/>
      <c r="M39" s="128"/>
    </row>
    <row r="40" spans="1:13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1596587951</v>
      </c>
      <c r="K40" s="53">
        <f>K41+K49+K56+K64</f>
        <v>1926999456</v>
      </c>
      <c r="L40" s="128"/>
      <c r="M40" s="128"/>
    </row>
    <row r="41" spans="1:13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3">
        <f>SUM(J42:J48)</f>
        <v>278699569</v>
      </c>
      <c r="K41" s="53">
        <f>SUM(K42:K48)</f>
        <v>333189147</v>
      </c>
      <c r="L41" s="128"/>
      <c r="M41" s="128"/>
    </row>
    <row r="42" spans="1:13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70078402</v>
      </c>
      <c r="K42" s="7">
        <v>74221283</v>
      </c>
      <c r="L42" s="128"/>
      <c r="M42" s="128"/>
    </row>
    <row r="43" spans="1:13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  <c r="L43" s="128"/>
      <c r="M43" s="128"/>
    </row>
    <row r="44" spans="1:13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48496198</v>
      </c>
      <c r="K44" s="7">
        <v>60223344</v>
      </c>
      <c r="L44" s="128"/>
      <c r="M44" s="128"/>
    </row>
    <row r="45" spans="1:13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158399706</v>
      </c>
      <c r="K45" s="7">
        <v>196165675</v>
      </c>
      <c r="L45" s="128"/>
      <c r="M45" s="128"/>
    </row>
    <row r="46" spans="1:13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1004727</v>
      </c>
      <c r="K46" s="7">
        <v>51323</v>
      </c>
      <c r="L46" s="128"/>
      <c r="M46" s="128"/>
    </row>
    <row r="47" spans="1:13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  <c r="L47" s="128"/>
      <c r="M47" s="128"/>
    </row>
    <row r="48" spans="1:13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>
        <v>720536</v>
      </c>
      <c r="K48" s="7">
        <v>2527522</v>
      </c>
      <c r="L48" s="128"/>
      <c r="M48" s="128"/>
    </row>
    <row r="49" spans="1:13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3">
        <f>SUM(J50:J55)</f>
        <v>456066782</v>
      </c>
      <c r="K49" s="53">
        <f>SUM(K50:K55)</f>
        <v>616921641</v>
      </c>
      <c r="L49" s="128"/>
      <c r="M49" s="128"/>
    </row>
    <row r="50" spans="1:13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/>
      <c r="K50" s="7"/>
      <c r="L50" s="128"/>
      <c r="M50" s="128"/>
    </row>
    <row r="51" spans="1:13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440737842</v>
      </c>
      <c r="K51" s="7">
        <v>600964316</v>
      </c>
      <c r="L51" s="128"/>
      <c r="M51" s="128"/>
    </row>
    <row r="52" spans="1:13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  <c r="L52" s="128"/>
      <c r="M52" s="128"/>
    </row>
    <row r="53" spans="1:13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466618</v>
      </c>
      <c r="K53" s="7">
        <v>1152197</v>
      </c>
      <c r="L53" s="128"/>
      <c r="M53" s="128"/>
    </row>
    <row r="54" spans="1:13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7859233</v>
      </c>
      <c r="K54" s="7">
        <v>11184410</v>
      </c>
      <c r="L54" s="128"/>
      <c r="M54" s="128"/>
    </row>
    <row r="55" spans="1:13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7003089</v>
      </c>
      <c r="K55" s="7">
        <v>3620718</v>
      </c>
      <c r="L55" s="128"/>
      <c r="M55" s="128"/>
    </row>
    <row r="56" spans="1:13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3">
        <f>SUM(J57:J63)</f>
        <v>837813183</v>
      </c>
      <c r="K56" s="53">
        <f>SUM(K57:K63)</f>
        <v>948663109</v>
      </c>
      <c r="L56" s="128"/>
      <c r="M56" s="128"/>
    </row>
    <row r="57" spans="1:13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  <c r="L57" s="128"/>
      <c r="M57" s="128"/>
    </row>
    <row r="58" spans="1:13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/>
      <c r="K58" s="7"/>
      <c r="L58" s="128"/>
      <c r="M58" s="128"/>
    </row>
    <row r="59" spans="1:13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  <c r="L59" s="128"/>
      <c r="M59" s="128"/>
    </row>
    <row r="60" spans="1:13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  <c r="L60" s="128"/>
      <c r="M60" s="128"/>
    </row>
    <row r="61" spans="1:13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46631747</v>
      </c>
      <c r="K61" s="7">
        <v>12015455</v>
      </c>
      <c r="L61" s="128"/>
      <c r="M61" s="128"/>
    </row>
    <row r="62" spans="1:13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791179881</v>
      </c>
      <c r="K62" s="7">
        <v>936646124</v>
      </c>
      <c r="L62" s="128"/>
      <c r="M62" s="128"/>
    </row>
    <row r="63" spans="1:13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1555</v>
      </c>
      <c r="K63" s="7">
        <v>1530</v>
      </c>
      <c r="L63" s="128"/>
      <c r="M63" s="128"/>
    </row>
    <row r="64" spans="1:13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24008417</v>
      </c>
      <c r="K64" s="7">
        <v>28225559</v>
      </c>
      <c r="L64" s="128"/>
      <c r="M64" s="128"/>
    </row>
    <row r="65" spans="1:13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11511430</v>
      </c>
      <c r="K65" s="7">
        <v>23665490</v>
      </c>
      <c r="L65" s="128"/>
      <c r="M65" s="128"/>
    </row>
    <row r="66" spans="1:13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J7+J8+J40+J65</f>
        <v>2556305778</v>
      </c>
      <c r="K66" s="53">
        <f>K7+K8+K40+K65</f>
        <v>2915568164</v>
      </c>
      <c r="L66" s="128"/>
      <c r="M66" s="128"/>
    </row>
    <row r="67" spans="1:13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  <c r="L67" s="128"/>
      <c r="M67" s="128"/>
    </row>
    <row r="68" spans="1:13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  <c r="L68" s="128"/>
      <c r="M68" s="128"/>
    </row>
    <row r="69" spans="1:13" ht="12.75">
      <c r="A69" s="200" t="s">
        <v>191</v>
      </c>
      <c r="B69" s="201"/>
      <c r="C69" s="201"/>
      <c r="D69" s="201"/>
      <c r="E69" s="201"/>
      <c r="F69" s="201"/>
      <c r="G69" s="201"/>
      <c r="H69" s="202"/>
      <c r="I69" s="3">
        <v>62</v>
      </c>
      <c r="J69" s="54">
        <f>J70+J71+J72+J78+J79+J82+J85</f>
        <v>1653751861.3157792</v>
      </c>
      <c r="K69" s="54">
        <f>K70+K71+K72+K78+K79+K82+K85</f>
        <v>1777465256</v>
      </c>
      <c r="L69" s="128"/>
      <c r="M69" s="128"/>
    </row>
    <row r="70" spans="1:13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84078800</v>
      </c>
      <c r="K70" s="7">
        <v>84078800</v>
      </c>
      <c r="L70" s="128"/>
      <c r="M70" s="128"/>
    </row>
    <row r="71" spans="1:13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/>
      <c r="K71" s="7"/>
      <c r="L71" s="128"/>
      <c r="M71" s="128"/>
    </row>
    <row r="72" spans="1:13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3">
        <f>J73+J74-J75+J76+J77</f>
        <v>43844869.84731409</v>
      </c>
      <c r="K72" s="53">
        <f>K73+K74-K75+K76+K77</f>
        <v>43463422</v>
      </c>
      <c r="L72" s="128"/>
      <c r="M72" s="128"/>
    </row>
    <row r="73" spans="1:13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22400772.05983921</v>
      </c>
      <c r="K73" s="7">
        <v>22110576</v>
      </c>
      <c r="L73" s="128"/>
      <c r="M73" s="128"/>
    </row>
    <row r="74" spans="1:13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/>
      <c r="K74" s="7"/>
      <c r="L74" s="128"/>
      <c r="M74" s="128"/>
    </row>
    <row r="75" spans="1:13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  <c r="L75" s="128"/>
      <c r="M75" s="128"/>
    </row>
    <row r="76" spans="1:13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  <c r="L76" s="128"/>
      <c r="M76" s="128"/>
    </row>
    <row r="77" spans="1:13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21444097.787474878</v>
      </c>
      <c r="K77" s="7">
        <v>21352846</v>
      </c>
      <c r="L77" s="128"/>
      <c r="M77" s="128"/>
    </row>
    <row r="78" spans="1:13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176252416.468465</v>
      </c>
      <c r="K78" s="7">
        <v>176252416</v>
      </c>
      <c r="L78" s="128"/>
      <c r="M78" s="128"/>
    </row>
    <row r="79" spans="1:13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3">
        <f>J80-J81</f>
        <v>1056973925</v>
      </c>
      <c r="K79" s="53">
        <f>K80-K81</f>
        <v>1331763636</v>
      </c>
      <c r="L79" s="128"/>
      <c r="M79" s="128"/>
    </row>
    <row r="80" spans="1:13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1056973925</v>
      </c>
      <c r="K80" s="7">
        <v>1331763636</v>
      </c>
      <c r="L80" s="128"/>
      <c r="M80" s="128"/>
    </row>
    <row r="81" spans="1:13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  <c r="L81" s="128"/>
      <c r="M81" s="128"/>
    </row>
    <row r="82" spans="1:13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3">
        <f>J83-J84</f>
        <v>278524980</v>
      </c>
      <c r="K82" s="53">
        <f>K83-K84</f>
        <v>128620741</v>
      </c>
      <c r="L82" s="128"/>
      <c r="M82" s="128"/>
    </row>
    <row r="83" spans="1:13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278524980</v>
      </c>
      <c r="K83" s="7">
        <v>128620741</v>
      </c>
      <c r="L83" s="128"/>
      <c r="M83" s="128"/>
    </row>
    <row r="84" spans="1:13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  <c r="L84" s="128"/>
      <c r="M84" s="128"/>
    </row>
    <row r="85" spans="1:13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>
        <v>14076870</v>
      </c>
      <c r="K85" s="7">
        <v>13286241</v>
      </c>
      <c r="L85" s="128"/>
      <c r="M85" s="128"/>
    </row>
    <row r="86" spans="1:13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f>SUM(J87:J89)</f>
        <v>6130478</v>
      </c>
      <c r="K86" s="53">
        <f>SUM(K87:K89)</f>
        <v>6103054</v>
      </c>
      <c r="L86" s="128"/>
      <c r="M86" s="128"/>
    </row>
    <row r="87" spans="1:13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6130478</v>
      </c>
      <c r="K87" s="7">
        <v>6103054</v>
      </c>
      <c r="L87" s="128"/>
      <c r="M87" s="128"/>
    </row>
    <row r="88" spans="1:13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  <c r="L88" s="128"/>
      <c r="M88" s="128"/>
    </row>
    <row r="89" spans="1:13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  <c r="L89" s="128"/>
      <c r="M89" s="128"/>
    </row>
    <row r="90" spans="1:13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SUM(J91:J99)</f>
        <v>50004124</v>
      </c>
      <c r="K90" s="53">
        <f>SUM(K91:K99)</f>
        <v>70382308</v>
      </c>
      <c r="L90" s="128"/>
      <c r="M90" s="128"/>
    </row>
    <row r="91" spans="1:13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  <c r="L91" s="128"/>
      <c r="M91" s="128"/>
    </row>
    <row r="92" spans="1:13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6117290</v>
      </c>
      <c r="K92" s="7">
        <v>26502775</v>
      </c>
      <c r="L92" s="128"/>
      <c r="M92" s="128"/>
    </row>
    <row r="93" spans="1:13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/>
      <c r="K93" s="7"/>
      <c r="L93" s="128"/>
      <c r="M93" s="128"/>
    </row>
    <row r="94" spans="1:13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  <c r="L94" s="128"/>
      <c r="M94" s="128"/>
    </row>
    <row r="95" spans="1:13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  <c r="L95" s="128"/>
      <c r="M95" s="128"/>
    </row>
    <row r="96" spans="1:13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  <c r="L96" s="128"/>
      <c r="M96" s="128"/>
    </row>
    <row r="97" spans="1:13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  <c r="L97" s="128"/>
      <c r="M97" s="128"/>
    </row>
    <row r="98" spans="1:13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  <c r="L98" s="128"/>
      <c r="M98" s="128"/>
    </row>
    <row r="99" spans="1:13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43886834</v>
      </c>
      <c r="K99" s="7">
        <v>43879533</v>
      </c>
      <c r="L99" s="128"/>
      <c r="M99" s="128"/>
    </row>
    <row r="100" spans="1:13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SUM(J101:J112)</f>
        <v>843482941</v>
      </c>
      <c r="K100" s="53">
        <f>SUM(K101:K112)</f>
        <v>1037374521</v>
      </c>
      <c r="L100" s="128"/>
      <c r="M100" s="128"/>
    </row>
    <row r="101" spans="1:13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/>
      <c r="K101" s="7"/>
      <c r="L101" s="128"/>
      <c r="M101" s="128"/>
    </row>
    <row r="102" spans="1:13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98153262</v>
      </c>
      <c r="K102" s="7">
        <v>81376519</v>
      </c>
      <c r="L102" s="128"/>
      <c r="M102" s="128"/>
    </row>
    <row r="103" spans="1:13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52681978</v>
      </c>
      <c r="K103" s="7">
        <v>30146925</v>
      </c>
      <c r="L103" s="128"/>
      <c r="M103" s="128"/>
    </row>
    <row r="104" spans="1:13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46319938</v>
      </c>
      <c r="K104" s="7">
        <v>52015341</v>
      </c>
      <c r="L104" s="128"/>
      <c r="M104" s="128"/>
    </row>
    <row r="105" spans="1:13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524029826</v>
      </c>
      <c r="K105" s="7">
        <v>672781507</v>
      </c>
      <c r="L105" s="128"/>
      <c r="M105" s="128"/>
    </row>
    <row r="106" spans="1:13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57250000</v>
      </c>
      <c r="K106" s="7">
        <v>98837000</v>
      </c>
      <c r="L106" s="128"/>
      <c r="M106" s="128"/>
    </row>
    <row r="107" spans="1:13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  <c r="L107" s="128"/>
      <c r="M107" s="128"/>
    </row>
    <row r="108" spans="1:13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14355138</v>
      </c>
      <c r="K108" s="7">
        <v>14204168</v>
      </c>
      <c r="L108" s="128"/>
      <c r="M108" s="128"/>
    </row>
    <row r="109" spans="1:13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47524930</v>
      </c>
      <c r="K109" s="7">
        <v>85464213</v>
      </c>
      <c r="L109" s="128"/>
      <c r="M109" s="128"/>
    </row>
    <row r="110" spans="1:13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199766</v>
      </c>
      <c r="K110" s="7">
        <v>189306</v>
      </c>
      <c r="L110" s="128"/>
      <c r="M110" s="128"/>
    </row>
    <row r="111" spans="1:13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  <c r="L111" s="128"/>
      <c r="M111" s="128"/>
    </row>
    <row r="112" spans="1:13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2968103</v>
      </c>
      <c r="K112" s="7">
        <v>2359542</v>
      </c>
      <c r="L112" s="128"/>
      <c r="M112" s="128"/>
    </row>
    <row r="113" spans="1:13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2936374</v>
      </c>
      <c r="K113" s="7">
        <v>24243025</v>
      </c>
      <c r="L113" s="128"/>
      <c r="M113" s="128"/>
    </row>
    <row r="114" spans="1:13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f>J69+J86+J90+J100+J113</f>
        <v>2556305778.315779</v>
      </c>
      <c r="K114" s="53">
        <f>K69+K86+K90+K100+K113</f>
        <v>2915568164</v>
      </c>
      <c r="L114" s="128"/>
      <c r="M114" s="128"/>
    </row>
    <row r="115" spans="1:13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  <c r="L115" s="128"/>
      <c r="M115" s="128"/>
    </row>
    <row r="116" spans="1:13" ht="12.75">
      <c r="A116" s="220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  <c r="L116" s="128"/>
      <c r="M116" s="128"/>
    </row>
    <row r="117" spans="1:13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  <c r="L117" s="128"/>
      <c r="M117" s="128"/>
    </row>
    <row r="118" spans="1:13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>
        <v>1639674991</v>
      </c>
      <c r="K118" s="7">
        <v>1764179015</v>
      </c>
      <c r="L118" s="128"/>
      <c r="M118" s="128"/>
    </row>
    <row r="119" spans="1:13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>
        <v>14076870</v>
      </c>
      <c r="K119" s="8">
        <v>13286241</v>
      </c>
      <c r="L119" s="128"/>
      <c r="M119" s="128"/>
    </row>
    <row r="120" spans="1:11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="110" zoomScaleSheetLayoutView="110" zoomScalePageLayoutView="0" workbookViewId="0" topLeftCell="A28">
      <selection activeCell="N7" sqref="N7:O71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00390625" style="52" customWidth="1"/>
    <col min="12" max="12" width="11.140625" style="52" bestFit="1" customWidth="1"/>
    <col min="13" max="13" width="10.28125" style="52" customWidth="1"/>
    <col min="14" max="14" width="11.28125" style="52" bestFit="1" customWidth="1"/>
    <col min="15" max="15" width="12.00390625" style="52" bestFit="1" customWidth="1"/>
    <col min="16" max="16384" width="9.140625" style="52" customWidth="1"/>
  </cols>
  <sheetData>
    <row r="1" spans="1:13" ht="12.7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0" t="s">
        <v>339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1" t="s">
        <v>337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8" t="s">
        <v>279</v>
      </c>
      <c r="J4" s="243" t="s">
        <v>319</v>
      </c>
      <c r="K4" s="243"/>
      <c r="L4" s="243" t="s">
        <v>320</v>
      </c>
      <c r="M4" s="243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7" ht="12.75">
      <c r="A7" s="200" t="s">
        <v>26</v>
      </c>
      <c r="B7" s="201"/>
      <c r="C7" s="201"/>
      <c r="D7" s="201"/>
      <c r="E7" s="201"/>
      <c r="F7" s="201"/>
      <c r="G7" s="201"/>
      <c r="H7" s="202"/>
      <c r="I7" s="3">
        <v>111</v>
      </c>
      <c r="J7" s="54">
        <f>SUM(J8:J9)</f>
        <v>1222717738</v>
      </c>
      <c r="K7" s="54">
        <f>SUM(K8:K9)</f>
        <v>756934142</v>
      </c>
      <c r="L7" s="54">
        <f>SUM(L8:L9)</f>
        <v>1271434353</v>
      </c>
      <c r="M7" s="54">
        <f>SUM(M8:M9)</f>
        <v>773658994</v>
      </c>
      <c r="N7" s="128"/>
      <c r="O7" s="128"/>
      <c r="P7" s="128"/>
      <c r="Q7" s="128"/>
    </row>
    <row r="8" spans="1:17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1212876143</v>
      </c>
      <c r="K8" s="7">
        <v>755886914</v>
      </c>
      <c r="L8" s="7">
        <v>1261150632</v>
      </c>
      <c r="M8" s="7">
        <v>771333819</v>
      </c>
      <c r="N8" s="128"/>
      <c r="O8" s="128"/>
      <c r="P8" s="128"/>
      <c r="Q8" s="128"/>
    </row>
    <row r="9" spans="1:17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9841595</v>
      </c>
      <c r="K9" s="7">
        <v>1047228</v>
      </c>
      <c r="L9" s="7">
        <v>10283721</v>
      </c>
      <c r="M9" s="7">
        <v>2325175</v>
      </c>
      <c r="N9" s="128"/>
      <c r="O9" s="128"/>
      <c r="P9" s="128"/>
      <c r="Q9" s="128"/>
    </row>
    <row r="10" spans="1:17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3">
        <f>J11+J12+J16+J20+J21+J22+J25+J26</f>
        <v>1108272126</v>
      </c>
      <c r="K10" s="53">
        <f>K11+K12+K16+K20+K21+K22+K25+K26</f>
        <v>662145579</v>
      </c>
      <c r="L10" s="53">
        <f>L11+L12+L16+L20+L21+L22+L25+L26</f>
        <v>1136819575</v>
      </c>
      <c r="M10" s="53">
        <f>M11+M12+M16+M20+M21+M22+M25+M26</f>
        <v>661756082</v>
      </c>
      <c r="N10" s="128"/>
      <c r="O10" s="128"/>
      <c r="P10" s="128"/>
      <c r="Q10" s="128"/>
    </row>
    <row r="11" spans="1:17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>
        <v>-23596742</v>
      </c>
      <c r="K11" s="7">
        <v>-18601796</v>
      </c>
      <c r="L11" s="7">
        <v>-13684780</v>
      </c>
      <c r="M11" s="7">
        <v>-10400243</v>
      </c>
      <c r="N11" s="128"/>
      <c r="O11" s="128"/>
      <c r="P11" s="128"/>
      <c r="Q11" s="128"/>
    </row>
    <row r="12" spans="1:17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3">
        <f>SUM(J13:J15)</f>
        <v>896668943</v>
      </c>
      <c r="K12" s="53">
        <f>SUM(K13:K15)</f>
        <v>557129881</v>
      </c>
      <c r="L12" s="53">
        <f>SUM(L13:L15)</f>
        <v>918849518</v>
      </c>
      <c r="M12" s="53">
        <f>SUM(M13:M15)</f>
        <v>553172340</v>
      </c>
      <c r="N12" s="128"/>
      <c r="O12" s="128"/>
      <c r="P12" s="128"/>
      <c r="Q12" s="128"/>
    </row>
    <row r="13" spans="1:17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192482836</v>
      </c>
      <c r="K13" s="7">
        <v>122771686</v>
      </c>
      <c r="L13" s="7">
        <v>181592884</v>
      </c>
      <c r="M13" s="7">
        <v>110671037</v>
      </c>
      <c r="N13" s="128"/>
      <c r="O13" s="128"/>
      <c r="P13" s="128"/>
      <c r="Q13" s="128"/>
    </row>
    <row r="14" spans="1:17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540642011</v>
      </c>
      <c r="K14" s="7">
        <v>329884463</v>
      </c>
      <c r="L14" s="7">
        <v>562112287</v>
      </c>
      <c r="M14" s="7">
        <v>337932821</v>
      </c>
      <c r="N14" s="128"/>
      <c r="O14" s="128"/>
      <c r="P14" s="128"/>
      <c r="Q14" s="128"/>
    </row>
    <row r="15" spans="1:17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163544096</v>
      </c>
      <c r="K15" s="7">
        <v>104473732</v>
      </c>
      <c r="L15" s="7">
        <v>175144347</v>
      </c>
      <c r="M15" s="7">
        <v>104568482</v>
      </c>
      <c r="N15" s="128"/>
      <c r="O15" s="128"/>
      <c r="P15" s="128"/>
      <c r="Q15" s="128"/>
    </row>
    <row r="16" spans="1:17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3">
        <f>SUM(J17:J19)</f>
        <v>122108596</v>
      </c>
      <c r="K16" s="53">
        <f>SUM(K17:K19)</f>
        <v>63784058</v>
      </c>
      <c r="L16" s="53">
        <f>SUM(L17:L19)</f>
        <v>123833324</v>
      </c>
      <c r="M16" s="53">
        <f>SUM(M17:M19)</f>
        <v>63973018</v>
      </c>
      <c r="N16" s="128"/>
      <c r="O16" s="128"/>
      <c r="P16" s="128"/>
      <c r="Q16" s="128"/>
    </row>
    <row r="17" spans="1:17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73265192</v>
      </c>
      <c r="K17" s="7">
        <v>38348973</v>
      </c>
      <c r="L17" s="7">
        <v>74308219</v>
      </c>
      <c r="M17" s="7">
        <v>38564037</v>
      </c>
      <c r="N17" s="128"/>
      <c r="O17" s="128"/>
      <c r="P17" s="128"/>
      <c r="Q17" s="128"/>
    </row>
    <row r="18" spans="1:17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31460907</v>
      </c>
      <c r="K18" s="7">
        <v>18581458</v>
      </c>
      <c r="L18" s="7">
        <v>31995029</v>
      </c>
      <c r="M18" s="7">
        <v>16369535</v>
      </c>
      <c r="N18" s="128"/>
      <c r="O18" s="128"/>
      <c r="P18" s="128"/>
      <c r="Q18" s="128"/>
    </row>
    <row r="19" spans="1:17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17382497</v>
      </c>
      <c r="K19" s="7">
        <v>6853627</v>
      </c>
      <c r="L19" s="7">
        <v>17530076</v>
      </c>
      <c r="M19" s="7">
        <v>9039446</v>
      </c>
      <c r="N19" s="128"/>
      <c r="O19" s="128"/>
      <c r="P19" s="128"/>
      <c r="Q19" s="128"/>
    </row>
    <row r="20" spans="1:17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32454440</v>
      </c>
      <c r="K20" s="7">
        <v>15676013</v>
      </c>
      <c r="L20" s="7">
        <v>31639222</v>
      </c>
      <c r="M20" s="7">
        <v>15674408</v>
      </c>
      <c r="N20" s="128"/>
      <c r="O20" s="128"/>
      <c r="P20" s="128"/>
      <c r="Q20" s="128"/>
    </row>
    <row r="21" spans="1:17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77066071</v>
      </c>
      <c r="K21" s="7">
        <v>41292203</v>
      </c>
      <c r="L21" s="7">
        <v>69796491</v>
      </c>
      <c r="M21" s="7">
        <v>35455106</v>
      </c>
      <c r="N21" s="128"/>
      <c r="O21" s="128"/>
      <c r="P21" s="128"/>
      <c r="Q21" s="128"/>
    </row>
    <row r="22" spans="1:17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3">
        <f>SUM(J23:J24)</f>
        <v>3570818</v>
      </c>
      <c r="K22" s="53">
        <f>SUM(K23:K24)</f>
        <v>2865220</v>
      </c>
      <c r="L22" s="53">
        <f>SUM(L23:L24)</f>
        <v>6385800</v>
      </c>
      <c r="M22" s="53">
        <f>SUM(M23:M24)</f>
        <v>3881453</v>
      </c>
      <c r="N22" s="128"/>
      <c r="O22" s="128"/>
      <c r="P22" s="128"/>
      <c r="Q22" s="128"/>
    </row>
    <row r="23" spans="1:17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  <c r="N23" s="128"/>
      <c r="O23" s="128"/>
      <c r="P23" s="128"/>
      <c r="Q23" s="128"/>
    </row>
    <row r="24" spans="1:17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3570818</v>
      </c>
      <c r="K24" s="7">
        <v>2865220</v>
      </c>
      <c r="L24" s="7">
        <v>6385800</v>
      </c>
      <c r="M24" s="7">
        <v>3881453</v>
      </c>
      <c r="N24" s="128"/>
      <c r="O24" s="128"/>
      <c r="P24" s="128"/>
      <c r="Q24" s="128"/>
    </row>
    <row r="25" spans="1:17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  <c r="N25" s="128"/>
      <c r="O25" s="128"/>
      <c r="P25" s="128"/>
      <c r="Q25" s="128"/>
    </row>
    <row r="26" spans="1:17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/>
      <c r="K26" s="7"/>
      <c r="L26" s="7"/>
      <c r="M26" s="7"/>
      <c r="N26" s="128"/>
      <c r="O26" s="128"/>
      <c r="P26" s="128"/>
      <c r="Q26" s="128"/>
    </row>
    <row r="27" spans="1:17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3">
        <f>SUM(J28:J32)</f>
        <v>20652499</v>
      </c>
      <c r="K27" s="53">
        <f>SUM(K28:K32)</f>
        <v>9137354</v>
      </c>
      <c r="L27" s="53">
        <f>SUM(L28:L32)</f>
        <v>24316815</v>
      </c>
      <c r="M27" s="53">
        <f>SUM(M28:M32)</f>
        <v>12197610</v>
      </c>
      <c r="N27" s="128"/>
      <c r="O27" s="128"/>
      <c r="P27" s="128"/>
      <c r="Q27" s="128"/>
    </row>
    <row r="28" spans="1:17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/>
      <c r="K28" s="7">
        <v>0</v>
      </c>
      <c r="L28" s="7"/>
      <c r="M28" s="7">
        <v>0</v>
      </c>
      <c r="N28" s="128"/>
      <c r="O28" s="128"/>
      <c r="P28" s="128"/>
      <c r="Q28" s="128"/>
    </row>
    <row r="29" spans="1:17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20652499</v>
      </c>
      <c r="K29" s="7">
        <v>9137354</v>
      </c>
      <c r="L29" s="7">
        <v>24316815</v>
      </c>
      <c r="M29" s="7">
        <v>12197610</v>
      </c>
      <c r="N29" s="128"/>
      <c r="O29" s="128"/>
      <c r="P29" s="128"/>
      <c r="Q29" s="128"/>
    </row>
    <row r="30" spans="1:17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>
        <v>0</v>
      </c>
      <c r="L30" s="7"/>
      <c r="M30" s="7">
        <v>0</v>
      </c>
      <c r="N30" s="128"/>
      <c r="O30" s="128"/>
      <c r="P30" s="128"/>
      <c r="Q30" s="128"/>
    </row>
    <row r="31" spans="1:17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>
        <v>0</v>
      </c>
      <c r="L31" s="7"/>
      <c r="M31" s="7">
        <v>0</v>
      </c>
      <c r="N31" s="128"/>
      <c r="O31" s="128"/>
      <c r="P31" s="128"/>
      <c r="Q31" s="128"/>
    </row>
    <row r="32" spans="1:17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>
        <v>0</v>
      </c>
      <c r="L32" s="7"/>
      <c r="M32" s="7">
        <v>0</v>
      </c>
      <c r="N32" s="128"/>
      <c r="O32" s="128"/>
      <c r="P32" s="128"/>
      <c r="Q32" s="128"/>
    </row>
    <row r="33" spans="1:17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3">
        <f>SUM(J34:J37)</f>
        <v>9852644</v>
      </c>
      <c r="K33" s="53">
        <f>SUM(K34:K37)</f>
        <v>6729210</v>
      </c>
      <c r="L33" s="53">
        <f>SUM(L34:L37)</f>
        <v>10361251</v>
      </c>
      <c r="M33" s="53">
        <f>SUM(M34:M37)</f>
        <v>4685888</v>
      </c>
      <c r="N33" s="128"/>
      <c r="O33" s="128"/>
      <c r="P33" s="128"/>
      <c r="Q33" s="128"/>
    </row>
    <row r="34" spans="1:17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/>
      <c r="M34" s="7"/>
      <c r="N34" s="128"/>
      <c r="O34" s="128"/>
      <c r="P34" s="128"/>
      <c r="Q34" s="128"/>
    </row>
    <row r="35" spans="1:17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9852644</v>
      </c>
      <c r="K35" s="7">
        <v>6729210</v>
      </c>
      <c r="L35" s="7">
        <v>10361251</v>
      </c>
      <c r="M35" s="7">
        <v>4685888</v>
      </c>
      <c r="N35" s="128"/>
      <c r="O35" s="128"/>
      <c r="P35" s="128"/>
      <c r="Q35" s="128"/>
    </row>
    <row r="36" spans="1:17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  <c r="N36" s="128"/>
      <c r="O36" s="128"/>
      <c r="P36" s="128"/>
      <c r="Q36" s="128"/>
    </row>
    <row r="37" spans="1:17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  <c r="N37" s="128"/>
      <c r="O37" s="128"/>
      <c r="P37" s="128"/>
      <c r="Q37" s="128"/>
    </row>
    <row r="38" spans="1:17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  <c r="N38" s="128"/>
      <c r="O38" s="128"/>
      <c r="P38" s="128"/>
      <c r="Q38" s="128"/>
    </row>
    <row r="39" spans="1:17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  <c r="N39" s="128"/>
      <c r="O39" s="128"/>
      <c r="P39" s="128"/>
      <c r="Q39" s="128"/>
    </row>
    <row r="40" spans="1:17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  <c r="N40" s="128"/>
      <c r="O40" s="128"/>
      <c r="P40" s="128"/>
      <c r="Q40" s="128"/>
    </row>
    <row r="41" spans="1:17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  <c r="N41" s="128"/>
      <c r="O41" s="128"/>
      <c r="P41" s="128"/>
      <c r="Q41" s="128"/>
    </row>
    <row r="42" spans="1:17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3">
        <f>J7+J27+J38+J40</f>
        <v>1243370237</v>
      </c>
      <c r="K42" s="53">
        <f>K7+K27+K38+K40</f>
        <v>766071496</v>
      </c>
      <c r="L42" s="53">
        <f>L7+L27+L38+L40</f>
        <v>1295751168</v>
      </c>
      <c r="M42" s="53">
        <f>M7+M27+M38+M40</f>
        <v>785856604</v>
      </c>
      <c r="N42" s="128"/>
      <c r="O42" s="128"/>
      <c r="P42" s="128"/>
      <c r="Q42" s="128"/>
    </row>
    <row r="43" spans="1:17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3">
        <f>J10+J33+J39+J41</f>
        <v>1118124770</v>
      </c>
      <c r="K43" s="53">
        <f>K10+K33+K39+K41</f>
        <v>668874789</v>
      </c>
      <c r="L43" s="53">
        <f>L10+L33+L39+L41</f>
        <v>1147180826</v>
      </c>
      <c r="M43" s="53">
        <f>M10+M33+M39+M41</f>
        <v>666441970</v>
      </c>
      <c r="N43" s="128"/>
      <c r="O43" s="128"/>
      <c r="P43" s="128"/>
      <c r="Q43" s="128"/>
    </row>
    <row r="44" spans="1:17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3">
        <f>J42-J43</f>
        <v>125245467</v>
      </c>
      <c r="K44" s="53">
        <f>K42-K43</f>
        <v>97196707</v>
      </c>
      <c r="L44" s="53">
        <f>L42-L43</f>
        <v>148570342</v>
      </c>
      <c r="M44" s="53">
        <f>M42-M43</f>
        <v>119414634</v>
      </c>
      <c r="N44" s="128"/>
      <c r="O44" s="128"/>
      <c r="P44" s="128"/>
      <c r="Q44" s="128"/>
    </row>
    <row r="45" spans="1:17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125245467</v>
      </c>
      <c r="K45" s="53">
        <f>IF(K42&gt;K43,K42-K43,0)</f>
        <v>97196707</v>
      </c>
      <c r="L45" s="53">
        <f>IF(L42&gt;L43,L42-L43,0)</f>
        <v>148570342</v>
      </c>
      <c r="M45" s="53">
        <f>IF(M42&gt;M43,M42-M43,0)</f>
        <v>119414634</v>
      </c>
      <c r="N45" s="128"/>
      <c r="O45" s="128"/>
      <c r="P45" s="128"/>
      <c r="Q45" s="128"/>
    </row>
    <row r="46" spans="1:17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  <c r="N46" s="128"/>
      <c r="O46" s="128"/>
      <c r="P46" s="128"/>
      <c r="Q46" s="128"/>
    </row>
    <row r="47" spans="1:17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17681484</v>
      </c>
      <c r="K47" s="7">
        <v>11662714</v>
      </c>
      <c r="L47" s="7">
        <v>20732516</v>
      </c>
      <c r="M47" s="7">
        <v>9528233</v>
      </c>
      <c r="N47" s="128"/>
      <c r="O47" s="128"/>
      <c r="P47" s="128"/>
      <c r="Q47" s="128"/>
    </row>
    <row r="48" spans="1:17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3">
        <f>J44-J47</f>
        <v>107563983</v>
      </c>
      <c r="K48" s="53">
        <f>K44-K47</f>
        <v>85533993</v>
      </c>
      <c r="L48" s="53">
        <f>L44-L47</f>
        <v>127837826</v>
      </c>
      <c r="M48" s="53">
        <f>M44-M47</f>
        <v>109886401</v>
      </c>
      <c r="N48" s="128"/>
      <c r="O48" s="128"/>
      <c r="P48" s="128"/>
      <c r="Q48" s="128"/>
    </row>
    <row r="49" spans="1:17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107563983</v>
      </c>
      <c r="K49" s="53">
        <f>IF(K48&gt;0,K48,0)</f>
        <v>85533993</v>
      </c>
      <c r="L49" s="53">
        <f>IF(L48&gt;0,L48,0)</f>
        <v>127837826</v>
      </c>
      <c r="M49" s="53">
        <f>IF(M48&gt;0,M48,0)</f>
        <v>109886401</v>
      </c>
      <c r="N49" s="128"/>
      <c r="O49" s="128"/>
      <c r="P49" s="128"/>
      <c r="Q49" s="128"/>
    </row>
    <row r="50" spans="1:17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  <c r="N50" s="128"/>
      <c r="O50" s="128"/>
      <c r="P50" s="128"/>
      <c r="Q50" s="128"/>
    </row>
    <row r="51" spans="1:17" ht="12.75" customHeight="1">
      <c r="A51" s="220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128"/>
      <c r="O51" s="128"/>
      <c r="P51" s="128"/>
      <c r="Q51" s="128"/>
    </row>
    <row r="52" spans="1:17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  <c r="N52" s="128"/>
      <c r="O52" s="128"/>
      <c r="P52" s="128"/>
      <c r="Q52" s="128"/>
    </row>
    <row r="53" spans="1:17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107161141</v>
      </c>
      <c r="K53" s="7">
        <v>85099378</v>
      </c>
      <c r="L53" s="7">
        <v>128620741</v>
      </c>
      <c r="M53" s="7">
        <v>110312323</v>
      </c>
      <c r="N53" s="128"/>
      <c r="O53" s="128"/>
      <c r="P53" s="128"/>
      <c r="Q53" s="128"/>
    </row>
    <row r="54" spans="1:17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402842</v>
      </c>
      <c r="K54" s="8">
        <v>434615</v>
      </c>
      <c r="L54" s="8">
        <v>-782915</v>
      </c>
      <c r="M54" s="8">
        <v>-425922</v>
      </c>
      <c r="N54" s="128"/>
      <c r="O54" s="128"/>
      <c r="P54" s="128"/>
      <c r="Q54" s="128"/>
    </row>
    <row r="55" spans="1:17" ht="12.75" customHeight="1">
      <c r="A55" s="220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128"/>
      <c r="O55" s="128"/>
      <c r="P55" s="128"/>
      <c r="Q55" s="128"/>
    </row>
    <row r="56" spans="1:17" ht="12.75">
      <c r="A56" s="200" t="s">
        <v>204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v>107563983</v>
      </c>
      <c r="K56" s="6">
        <v>85533993</v>
      </c>
      <c r="L56" s="6">
        <v>127837826</v>
      </c>
      <c r="M56" s="6">
        <v>109886401</v>
      </c>
      <c r="N56" s="128"/>
      <c r="O56" s="128"/>
      <c r="P56" s="128"/>
      <c r="Q56" s="128"/>
    </row>
    <row r="57" spans="1:17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f>SUM(J58:J64)</f>
        <v>-2929861</v>
      </c>
      <c r="K57" s="53">
        <f>SUM(K58:K64)</f>
        <v>-2647637</v>
      </c>
      <c r="L57" s="53">
        <f>SUM(L58:L64)</f>
        <v>-4124430</v>
      </c>
      <c r="M57" s="53">
        <f>SUM(M58:M64)</f>
        <v>-499116</v>
      </c>
      <c r="N57" s="128"/>
      <c r="O57" s="128"/>
      <c r="P57" s="128"/>
      <c r="Q57" s="128"/>
    </row>
    <row r="58" spans="1:17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>
        <v>-2929861</v>
      </c>
      <c r="K58" s="7">
        <v>-2647637</v>
      </c>
      <c r="L58" s="7">
        <v>-4124430</v>
      </c>
      <c r="M58" s="7">
        <v>-499116</v>
      </c>
      <c r="N58" s="128"/>
      <c r="O58" s="128"/>
      <c r="P58" s="128"/>
      <c r="Q58" s="128"/>
    </row>
    <row r="59" spans="1:17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  <c r="N59" s="128"/>
      <c r="O59" s="128"/>
      <c r="P59" s="128"/>
      <c r="Q59" s="128"/>
    </row>
    <row r="60" spans="1:17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  <c r="N60" s="128"/>
      <c r="O60" s="128"/>
      <c r="P60" s="128"/>
      <c r="Q60" s="128"/>
    </row>
    <row r="61" spans="1:17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  <c r="N61" s="128"/>
      <c r="O61" s="128"/>
      <c r="P61" s="128"/>
      <c r="Q61" s="128"/>
    </row>
    <row r="62" spans="1:17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  <c r="N62" s="128"/>
      <c r="O62" s="128"/>
      <c r="P62" s="128"/>
      <c r="Q62" s="128"/>
    </row>
    <row r="63" spans="1:17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  <c r="N63" s="128"/>
      <c r="O63" s="128"/>
      <c r="P63" s="128"/>
      <c r="Q63" s="128"/>
    </row>
    <row r="64" spans="1:17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  <c r="N64" s="128"/>
      <c r="O64" s="128"/>
      <c r="P64" s="128"/>
      <c r="Q64" s="128"/>
    </row>
    <row r="65" spans="1:17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  <c r="N65" s="128"/>
      <c r="O65" s="128"/>
      <c r="P65" s="128"/>
      <c r="Q65" s="128"/>
    </row>
    <row r="66" spans="1:17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f>J57-J65</f>
        <v>-2929861</v>
      </c>
      <c r="K66" s="53">
        <f>K57-K65</f>
        <v>-2647637</v>
      </c>
      <c r="L66" s="53">
        <f>L57-L65</f>
        <v>-4124430</v>
      </c>
      <c r="M66" s="53">
        <f>M57-M65</f>
        <v>-499116</v>
      </c>
      <c r="N66" s="128"/>
      <c r="O66" s="128"/>
      <c r="P66" s="128"/>
      <c r="Q66" s="128"/>
    </row>
    <row r="67" spans="1:17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J56+J66</f>
        <v>104634122</v>
      </c>
      <c r="K67" s="61">
        <f>K56+K66</f>
        <v>82886356</v>
      </c>
      <c r="L67" s="61">
        <f>L56+L66</f>
        <v>123713396</v>
      </c>
      <c r="M67" s="61">
        <f>M56+M66</f>
        <v>109387285</v>
      </c>
      <c r="N67" s="128"/>
      <c r="O67" s="128"/>
      <c r="P67" s="128"/>
      <c r="Q67" s="128"/>
    </row>
    <row r="68" spans="1:17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128"/>
      <c r="O68" s="128"/>
      <c r="P68" s="128"/>
      <c r="Q68" s="128"/>
    </row>
    <row r="69" spans="1:17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128"/>
      <c r="O69" s="128"/>
      <c r="P69" s="128"/>
      <c r="Q69" s="128"/>
    </row>
    <row r="70" spans="1:17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104336601</v>
      </c>
      <c r="K70" s="7">
        <v>82535159</v>
      </c>
      <c r="L70" s="7">
        <v>124504024</v>
      </c>
      <c r="M70" s="7">
        <v>109813919</v>
      </c>
      <c r="N70" s="128"/>
      <c r="O70" s="128"/>
      <c r="P70" s="128"/>
      <c r="Q70" s="128"/>
    </row>
    <row r="71" spans="1:17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>
        <v>297521</v>
      </c>
      <c r="K71" s="8">
        <v>351197</v>
      </c>
      <c r="L71" s="8">
        <v>-790628</v>
      </c>
      <c r="M71" s="8">
        <v>-426634</v>
      </c>
      <c r="N71" s="128"/>
      <c r="O71" s="128"/>
      <c r="P71" s="128"/>
      <c r="Q71" s="12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L1" sqref="L1:L16384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9.8515625" style="52" bestFit="1" customWidth="1"/>
    <col min="12" max="12" width="10.8515625" style="52" bestFit="1" customWidth="1"/>
    <col min="13" max="13" width="12.00390625" style="52" bestFit="1" customWidth="1"/>
    <col min="14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339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338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8">
        <v>2</v>
      </c>
      <c r="J5" s="69" t="s">
        <v>283</v>
      </c>
      <c r="K5" s="69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3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125245467</v>
      </c>
      <c r="K7" s="7">
        <v>148570342</v>
      </c>
      <c r="L7" s="128"/>
      <c r="M7" s="128"/>
    </row>
    <row r="8" spans="1:13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32454440</v>
      </c>
      <c r="K8" s="7">
        <v>31639222</v>
      </c>
      <c r="L8" s="128"/>
      <c r="M8" s="128"/>
    </row>
    <row r="9" spans="1:13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230430242</v>
      </c>
      <c r="K9" s="7">
        <v>190338681</v>
      </c>
      <c r="L9" s="128"/>
      <c r="M9" s="128"/>
    </row>
    <row r="10" spans="1:13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  <c r="L10" s="128"/>
      <c r="M10" s="128"/>
    </row>
    <row r="11" spans="1:13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  <c r="L11" s="128"/>
      <c r="M11" s="128"/>
    </row>
    <row r="12" spans="1:13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5">
        <v>45273800</v>
      </c>
      <c r="K12" s="7">
        <v>81228542</v>
      </c>
      <c r="L12" s="128"/>
      <c r="M12" s="128"/>
    </row>
    <row r="13" spans="1:13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4">
        <f>SUM(J7:J12)</f>
        <v>433403949</v>
      </c>
      <c r="K13" s="53">
        <f>SUM(K7:K12)</f>
        <v>451776787</v>
      </c>
      <c r="L13" s="128"/>
      <c r="M13" s="128"/>
    </row>
    <row r="14" spans="1:13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  <c r="L14" s="128"/>
      <c r="M14" s="128"/>
    </row>
    <row r="15" spans="1:13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174536596</v>
      </c>
      <c r="K15" s="7">
        <v>135170948</v>
      </c>
      <c r="L15" s="128"/>
      <c r="M15" s="128"/>
    </row>
    <row r="16" spans="1:13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99988646</v>
      </c>
      <c r="K16" s="7">
        <v>54489579</v>
      </c>
      <c r="L16" s="128"/>
      <c r="M16" s="128"/>
    </row>
    <row r="17" spans="1:13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66964553</v>
      </c>
      <c r="K17" s="7">
        <v>68888245</v>
      </c>
      <c r="L17" s="128"/>
      <c r="M17" s="128"/>
    </row>
    <row r="18" spans="1:13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4">
        <f>SUM(J14:J17)</f>
        <v>341489795</v>
      </c>
      <c r="K18" s="53">
        <f>SUM(K14:K17)</f>
        <v>258548772</v>
      </c>
      <c r="L18" s="128"/>
      <c r="M18" s="128"/>
    </row>
    <row r="19" spans="1:13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IF(J13&gt;J18,J13-J18,0)</f>
        <v>91914154</v>
      </c>
      <c r="K19" s="53">
        <f>IF(K13&gt;K18,K13-K18,0)</f>
        <v>193228015</v>
      </c>
      <c r="L19" s="128"/>
      <c r="M19" s="128"/>
    </row>
    <row r="20" spans="1:13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4">
        <f>IF(J18&gt;J13,J18-J13,0)</f>
        <v>0</v>
      </c>
      <c r="K20" s="53">
        <f>IF(K18&gt;K13,K18-K13,0)</f>
        <v>0</v>
      </c>
      <c r="L20" s="128"/>
      <c r="M20" s="128"/>
    </row>
    <row r="21" spans="1:13" ht="12.75">
      <c r="A21" s="220" t="s">
        <v>159</v>
      </c>
      <c r="B21" s="231"/>
      <c r="C21" s="231"/>
      <c r="D21" s="231"/>
      <c r="E21" s="231"/>
      <c r="F21" s="231"/>
      <c r="G21" s="231"/>
      <c r="H21" s="231"/>
      <c r="I21" s="265"/>
      <c r="J21" s="265"/>
      <c r="K21" s="266"/>
      <c r="L21" s="128"/>
      <c r="M21" s="128"/>
    </row>
    <row r="22" spans="1:13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13213680</v>
      </c>
      <c r="K22" s="7">
        <v>7969502</v>
      </c>
      <c r="L22" s="128"/>
      <c r="M22" s="128"/>
    </row>
    <row r="23" spans="1:13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  <c r="L23" s="128"/>
      <c r="M23" s="128"/>
    </row>
    <row r="24" spans="1:13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>
        <v>10099360</v>
      </c>
      <c r="K24" s="7">
        <v>24198244</v>
      </c>
      <c r="L24" s="128"/>
      <c r="M24" s="128"/>
    </row>
    <row r="25" spans="1:13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>
        <v>62281</v>
      </c>
      <c r="K25" s="7"/>
      <c r="L25" s="128"/>
      <c r="M25" s="128"/>
    </row>
    <row r="26" spans="1:13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  <c r="L26" s="128"/>
      <c r="M26" s="128"/>
    </row>
    <row r="27" spans="1:13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4">
        <f>SUM(J22:J26)</f>
        <v>23375321</v>
      </c>
      <c r="K27" s="53">
        <f>SUM(K22:K26)</f>
        <v>32167746</v>
      </c>
      <c r="L27" s="128"/>
      <c r="M27" s="128"/>
    </row>
    <row r="28" spans="1:13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37060421</v>
      </c>
      <c r="K28" s="7">
        <v>54382422</v>
      </c>
      <c r="L28" s="128"/>
      <c r="M28" s="128"/>
    </row>
    <row r="29" spans="1:13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>
        <v>5531589</v>
      </c>
      <c r="K29" s="7">
        <v>1164598</v>
      </c>
      <c r="L29" s="128"/>
      <c r="M29" s="128"/>
    </row>
    <row r="30" spans="1:13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84176706</v>
      </c>
      <c r="K30" s="7">
        <v>146697984</v>
      </c>
      <c r="L30" s="128"/>
      <c r="M30" s="128"/>
    </row>
    <row r="31" spans="1:13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4">
        <f>SUM(J28:J30)</f>
        <v>126768716</v>
      </c>
      <c r="K31" s="53">
        <f>SUM(K28:K30)</f>
        <v>202245004</v>
      </c>
      <c r="L31" s="128"/>
      <c r="M31" s="128"/>
    </row>
    <row r="32" spans="1:13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IF(J27&gt;J31,J27-J31,0)</f>
        <v>0</v>
      </c>
      <c r="K32" s="53">
        <f>IF(K27&gt;K31,K27-K31,0)</f>
        <v>0</v>
      </c>
      <c r="L32" s="128"/>
      <c r="M32" s="128"/>
    </row>
    <row r="33" spans="1:13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IF(J31&gt;J27,J31-J27,0)</f>
        <v>103393395</v>
      </c>
      <c r="K33" s="53">
        <f>IF(K31&gt;K27,K31-K27,0)</f>
        <v>170077258</v>
      </c>
      <c r="L33" s="128"/>
      <c r="M33" s="128"/>
    </row>
    <row r="34" spans="1:13" ht="12.75">
      <c r="A34" s="220" t="s">
        <v>160</v>
      </c>
      <c r="B34" s="231"/>
      <c r="C34" s="231"/>
      <c r="D34" s="231"/>
      <c r="E34" s="231"/>
      <c r="F34" s="231"/>
      <c r="G34" s="231"/>
      <c r="H34" s="231"/>
      <c r="I34" s="265"/>
      <c r="J34" s="265"/>
      <c r="K34" s="266"/>
      <c r="L34" s="128"/>
      <c r="M34" s="128"/>
    </row>
    <row r="35" spans="1:13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  <c r="L35" s="128"/>
      <c r="M35" s="128"/>
    </row>
    <row r="36" spans="1:13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77183873</v>
      </c>
      <c r="K36" s="7">
        <v>27889510</v>
      </c>
      <c r="L36" s="128"/>
      <c r="M36" s="128"/>
    </row>
    <row r="37" spans="1:13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  <c r="L37" s="128"/>
      <c r="M37" s="128"/>
    </row>
    <row r="38" spans="1:13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4">
        <f>SUM(J35:J37)</f>
        <v>77183873</v>
      </c>
      <c r="K38" s="53">
        <f>SUM(K35:K37)</f>
        <v>27889510</v>
      </c>
      <c r="L38" s="128"/>
      <c r="M38" s="128"/>
    </row>
    <row r="39" spans="1:13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>
        <v>61918279</v>
      </c>
      <c r="K39" s="7">
        <v>46195757</v>
      </c>
      <c r="L39" s="128"/>
      <c r="M39" s="128"/>
    </row>
    <row r="40" spans="1:13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>
        <v>7304</v>
      </c>
      <c r="L40" s="128"/>
      <c r="M40" s="128"/>
    </row>
    <row r="41" spans="1:13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>
        <v>557127</v>
      </c>
      <c r="K41" s="7">
        <v>620064</v>
      </c>
      <c r="L41" s="128"/>
      <c r="M41" s="128"/>
    </row>
    <row r="42" spans="1:13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  <c r="L42" s="128"/>
      <c r="M42" s="128"/>
    </row>
    <row r="43" spans="1:13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  <c r="L43" s="128"/>
      <c r="M43" s="128"/>
    </row>
    <row r="44" spans="1:13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4">
        <f>SUM(J39:J43)</f>
        <v>62475406</v>
      </c>
      <c r="K44" s="53">
        <f>SUM(K39:K43)</f>
        <v>46823125</v>
      </c>
      <c r="L44" s="128"/>
      <c r="M44" s="128"/>
    </row>
    <row r="45" spans="1:13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IF(J38&gt;J44,J38-J44,0)</f>
        <v>14708467</v>
      </c>
      <c r="K45" s="53">
        <f>IF(K38&gt;K44,K38-K44,0)</f>
        <v>0</v>
      </c>
      <c r="L45" s="128"/>
      <c r="M45" s="128"/>
    </row>
    <row r="46" spans="1:13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IF(J44&gt;J38,J44-J38,0)</f>
        <v>0</v>
      </c>
      <c r="K46" s="53">
        <f>IF(K44&gt;K38,K44-K38,0)</f>
        <v>18933615</v>
      </c>
      <c r="L46" s="128"/>
      <c r="M46" s="128"/>
    </row>
    <row r="47" spans="1:13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IF(J19-J20+J32-J33+J45-J46&gt;0,J19-J20+J32-J33+J45-J46,0)</f>
        <v>3229226</v>
      </c>
      <c r="K47" s="53">
        <f>IF(K19-K20+K32-K33+K45-K46&gt;0,K19-K20+K32-K33+K45-K46,0)</f>
        <v>4217142</v>
      </c>
      <c r="L47" s="128"/>
      <c r="M47" s="128"/>
    </row>
    <row r="48" spans="1:13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  <c r="L48" s="128"/>
      <c r="M48" s="128"/>
    </row>
    <row r="49" spans="1:13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21902434</v>
      </c>
      <c r="K49" s="7">
        <v>24008417</v>
      </c>
      <c r="L49" s="128"/>
      <c r="M49" s="128"/>
    </row>
    <row r="50" spans="1:13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f>+J47</f>
        <v>3229226</v>
      </c>
      <c r="K50" s="7">
        <f>+K47</f>
        <v>4217142</v>
      </c>
      <c r="L50" s="128"/>
      <c r="M50" s="128"/>
    </row>
    <row r="51" spans="1:13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  <c r="L51" s="128"/>
      <c r="M51" s="128"/>
    </row>
    <row r="52" spans="1:13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5">
        <f>J49+J50-J51</f>
        <v>25131660</v>
      </c>
      <c r="K52" s="61">
        <f>K49+K50-K51</f>
        <v>28225559</v>
      </c>
      <c r="L52" s="128"/>
      <c r="M52" s="128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2">
        <v>2</v>
      </c>
      <c r="J5" s="73" t="s">
        <v>283</v>
      </c>
      <c r="K5" s="73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0" t="s">
        <v>159</v>
      </c>
      <c r="B22" s="231"/>
      <c r="C22" s="231"/>
      <c r="D22" s="231"/>
      <c r="E22" s="231"/>
      <c r="F22" s="231"/>
      <c r="G22" s="231"/>
      <c r="H22" s="231"/>
      <c r="I22" s="265"/>
      <c r="J22" s="265"/>
      <c r="K22" s="266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0" t="s">
        <v>160</v>
      </c>
      <c r="B35" s="231"/>
      <c r="C35" s="231"/>
      <c r="D35" s="231"/>
      <c r="E35" s="231"/>
      <c r="F35" s="231"/>
      <c r="G35" s="231"/>
      <c r="H35" s="231"/>
      <c r="I35" s="265">
        <v>0</v>
      </c>
      <c r="J35" s="265"/>
      <c r="K35" s="266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L14" sqref="L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2" width="9.140625" style="76" customWidth="1"/>
    <col min="13" max="13" width="12.00390625" style="76" customWidth="1"/>
    <col min="14" max="16384" width="9.140625" style="76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5"/>
    </row>
    <row r="2" spans="1:12" ht="15.75">
      <c r="A2" s="42"/>
      <c r="B2" s="74"/>
      <c r="C2" s="290" t="s">
        <v>282</v>
      </c>
      <c r="D2" s="290"/>
      <c r="E2" s="77">
        <v>42370</v>
      </c>
      <c r="F2" s="43" t="s">
        <v>250</v>
      </c>
      <c r="G2" s="291">
        <v>42551</v>
      </c>
      <c r="H2" s="292"/>
      <c r="I2" s="74"/>
      <c r="J2" s="74"/>
      <c r="K2" s="74"/>
      <c r="L2" s="78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81" t="s">
        <v>305</v>
      </c>
      <c r="J3" s="82" t="s">
        <v>150</v>
      </c>
      <c r="K3" s="82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4">
        <v>2</v>
      </c>
      <c r="J4" s="83" t="s">
        <v>283</v>
      </c>
      <c r="K4" s="83" t="s">
        <v>284</v>
      </c>
    </row>
    <row r="5" spans="1:13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84078800</v>
      </c>
      <c r="K5" s="45">
        <v>84078800</v>
      </c>
      <c r="L5" s="129"/>
      <c r="M5" s="129"/>
    </row>
    <row r="6" spans="1:13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/>
      <c r="K6" s="46"/>
      <c r="L6" s="129"/>
      <c r="M6" s="129"/>
    </row>
    <row r="7" spans="1:13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44751591</v>
      </c>
      <c r="K7" s="46">
        <v>44369690</v>
      </c>
      <c r="L7" s="129"/>
      <c r="M7" s="129"/>
    </row>
    <row r="8" spans="1:13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1068500636</v>
      </c>
      <c r="K8" s="46">
        <v>1341982329</v>
      </c>
      <c r="L8" s="129"/>
      <c r="M8" s="129"/>
    </row>
    <row r="9" spans="1:13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277224223</v>
      </c>
      <c r="K9" s="46">
        <v>127837826</v>
      </c>
      <c r="L9" s="129"/>
      <c r="M9" s="129"/>
    </row>
    <row r="10" spans="1:13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>
        <v>190296766</v>
      </c>
      <c r="K10" s="46">
        <v>190296766</v>
      </c>
      <c r="L10" s="129"/>
      <c r="M10" s="129"/>
    </row>
    <row r="11" spans="1:13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  <c r="L11" s="129"/>
      <c r="M11" s="129"/>
    </row>
    <row r="12" spans="1:13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>
        <v>-11100155</v>
      </c>
      <c r="K12" s="46">
        <v>-11100155</v>
      </c>
      <c r="L12" s="129"/>
      <c r="M12" s="129"/>
    </row>
    <row r="13" spans="1:13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/>
      <c r="K13" s="46"/>
      <c r="L13" s="129"/>
      <c r="M13" s="129"/>
    </row>
    <row r="14" spans="1:13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9">
        <f>SUM(J5:J13)</f>
        <v>1653751861</v>
      </c>
      <c r="K14" s="79">
        <f>SUM(K5:K13)</f>
        <v>1777465256</v>
      </c>
      <c r="L14" s="129"/>
      <c r="M14" s="129"/>
    </row>
    <row r="15" spans="1:13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>
        <v>-384709</v>
      </c>
      <c r="K15" s="46">
        <v>-4124431</v>
      </c>
      <c r="L15" s="129"/>
      <c r="M15" s="129"/>
    </row>
    <row r="16" spans="1:13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/>
      <c r="K16" s="46"/>
      <c r="L16" s="129"/>
      <c r="M16" s="129"/>
    </row>
    <row r="17" spans="1:13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/>
      <c r="K17" s="46"/>
      <c r="L17" s="129"/>
      <c r="M17" s="129"/>
    </row>
    <row r="18" spans="1:13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  <c r="L18" s="129"/>
      <c r="M18" s="129"/>
    </row>
    <row r="19" spans="1:13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  <c r="L19" s="129"/>
      <c r="M19" s="129"/>
    </row>
    <row r="20" spans="1:13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>
        <v>62339084</v>
      </c>
      <c r="K20" s="46">
        <v>127837826</v>
      </c>
      <c r="L20" s="129"/>
      <c r="M20" s="129"/>
    </row>
    <row r="21" spans="1:13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80">
        <f>SUM(J15:J20)</f>
        <v>61954375</v>
      </c>
      <c r="K21" s="80">
        <f>SUM(K15:K20)</f>
        <v>123713395</v>
      </c>
      <c r="L21" s="129"/>
      <c r="M21" s="129"/>
    </row>
    <row r="22" spans="1:13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  <c r="L22" s="129"/>
      <c r="M22" s="129"/>
    </row>
    <row r="23" spans="1:13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>
        <v>69616092</v>
      </c>
      <c r="K23" s="45">
        <v>14690105</v>
      </c>
      <c r="L23" s="129"/>
      <c r="M23" s="129"/>
    </row>
    <row r="24" spans="1:13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80">
        <v>-7661717</v>
      </c>
      <c r="K24" s="80">
        <v>-363994</v>
      </c>
      <c r="L24" s="129"/>
      <c r="M24" s="129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Jamnica</cp:lastModifiedBy>
  <cp:lastPrinted>2011-03-28T11:17:39Z</cp:lastPrinted>
  <dcterms:created xsi:type="dcterms:W3CDTF">2008-10-17T11:51:54Z</dcterms:created>
  <dcterms:modified xsi:type="dcterms:W3CDTF">2016-07-29T06:36:29Z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