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416" windowWidth="12825" windowHeight="1234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<sst xmlns="http://schemas.openxmlformats.org/spreadsheetml/2006/main" count="395" uniqueCount="343">
  <si>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</si>
  <si>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</si>
  <si>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</si>
  <si>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</si>
  <si>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</si>
  <si>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</si>
  <si>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</si>
  <si>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</si>
  <si>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</si>
  <si>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</si>
  <si>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</si>
  <si>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</si>
  <si>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</si>
  <si>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</si>
  <si>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</si>
  <si>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</si>
  <si>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</si>
  <si>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</si>
  <si>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</si>
  <si>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</si>
  <si>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</si>
  <si>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</si>
  <si>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</si>
  <si>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</si>
  <si>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</si>
  <si>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</si>
  <si>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</si>
  <si>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</si>
  <si>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</si>
  <si>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</si>
  <si>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</si>
  <si>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</si>
  <si>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</si>
  <si>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</si>
  <si>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</si>
  <si>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</si>
  <si>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</si>
  <si>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</si>
  <si>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</si>
  <si>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</si>
  <si>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</si>
  <si>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</si>
  <si>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</si>
  <si>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</si>
  <si>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</si>
  <si>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</si>
  <si>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</si>
  <si>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</si>
  <si>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</si>
  <si>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</si>
  <si>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</si>
  <si>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</si>
  <si>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</si>
  <si>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</si>
  <si>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</si>
  <si>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</si>
  <si>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</si>
  <si>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</si>
  <si>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</si>
  <si>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</si>
  <si>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</si>
  <si>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</si>
  <si>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</si>
  <si>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</si>
  <si>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</si>
  <si>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</si>
  <si>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</si>
  <si>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</si>
  <si>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</si>
  <si>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</si>
  <si>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</si>
  <si>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</si>
  <si>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</si>
  <si>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</si>
  <si>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</si>
  <si>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</si>
  <si>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</si>
  <si>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</si>
  <si>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</si>
  <si>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</si>
  <si>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</si>
  <si>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</si>
  <si>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</si>
  <si>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</si>
  <si>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</si>
  <si>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</si>
  <si>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</si>
  <si>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</si>
  <si>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</si>
  <si>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</si>
  <si>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</si>
  <si>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</si>
  <si>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</si>
  <si>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</si>
  <si>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</si>
  <si>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</si>
  <si>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</si>
  <si>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</si>
  <si>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</si>
  <si>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</si>
  <si>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</si>
  <si>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</si>
  <si>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</si>
  <si>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</si>
  <si>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</si>
  <si>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</si>
  <si>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</si>
  <si>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</si>
  <si>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</si>
  <si>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</si>
  <si>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</si>
  <si>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</si>
  <si>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</si>
  <si>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</si>
  <si>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</si>
  <si>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</si>
  <si>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</si>
  <si>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</si>
  <si>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</si>
  <si>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</si>
  <si>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</si>
  <si>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</si>
  <si>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</si>
  <si>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</si>
  <si>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</si>
  <si>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</si>
  <si>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</si>
  <si>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</si>
  <si>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</si>
  <si>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</si>
  <si>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</si>
  <si>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</si>
  <si>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</si>
  <si>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</si>
  <si>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</si>
  <si>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</si>
  <si>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</si>
  <si>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</si>
  <si>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</si>
  <si>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</si>
  <si>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</si>
  <si>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</si>
  <si>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</si>
  <si>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</si>
  <si>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</si>
  <si>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</si>
  <si>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</si>
  <si>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</si>
  <si>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</si>
  <si>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</si>
  <si>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</si>
  <si>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</si>
  <si>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</si>
  <si>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</si>
  <si>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</si>
  <si>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</si>
  <si>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</si>
  <si>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</si>
  <si>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</si>
  <si>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</si>
  <si>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</si>
  <si>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</si>
  <si>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</si>
  <si>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</si>
  <si>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</si>
  <si>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</si>
  <si>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</si>
  <si>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</si>
  <si>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</si>
  <si>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</si>
  <si>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</si>
  <si>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</si>
  <si>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</si>
  <si>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</si>
  <si>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</si>
  <si>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</si>
  <si>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</si>
  <si>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</si>
  <si>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</si>
  <si>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</si>
  <si>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</si>
  <si>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</si>
  <si>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</si>
  <si>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</si>
  <si>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</si>
  <si>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</si>
  <si>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</si>
  <si>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</si>
  <si>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</si>
  <si>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</si>
  <si>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</si>
  <si>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</si>
  <si>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</si>
  <si>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</si>
  <si>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</si>
  <si>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</si>
  <si>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</si>
  <si>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</si>
  <si>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</si>
  <si>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</si>
  <si>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</si>
  <si>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</si>
  <si>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</si>
  <si>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</si>
  <si>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</si>
  <si>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</si>
  <si>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</si>
  <si>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</si>
  <si>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</si>
  <si>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</si>
  <si>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</si>
  <si>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</si>
  <si>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</si>
  <si>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</si>
  <si>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</si>
  <si>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</si>
  <si>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</si>
  <si>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</si>
  <si>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</si>
  <si>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</si>
  <si>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</si>
  <si>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</si>
  <si>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</si>
  <si>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</si>
  <si>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</si>
  <si>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</si>
  <si>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</si>
  <si>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</si>
  <si>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</si>
  <si>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</si>
  <si>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</si>
  <si>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</si>
  <si>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</si>
  <si>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</si>
  <si>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</si>
  <si>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</si>
  <si>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</si>
  <si>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</si>
  <si>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</si>
  <si>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</si>
  <si>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</si>
  <si>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</si>
  <si>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</si>
  <si>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</si>
  <si>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</si>
  <si>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</si>
  <si>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</si>
  <si>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</si>
  <si>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</si>
  <si>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</si>
  <si>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</si>
  <si>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</si>
  <si>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</si>
  <si>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</si>
  <si>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</si>
  <si>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</si>
  <si>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</si>
  <si>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</si>
  <si>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</si>
  <si>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</si>
  <si>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</si>
  <si>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</si>
  <si>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</si>
  <si>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</si>
  <si>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</si>
  <si>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</si>
  <si>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</si>
  <si>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</si>
  <si>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</si>
  <si>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</si>
  <si>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</si>
  <si>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</si>
  <si>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</si>
  <si>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</si>
  <si>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</si>
  <si>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</si>
  <si>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</si>
  <si>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</si>
  <si>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</si>
  <si>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</si>
  <si>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</si>
  <si>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</si>
  <si>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</si>
  <si>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</si>
  <si>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</si>
  <si>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</si>
  <si>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</si>
  <si>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</si>
  <si>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</si>
  <si>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</si>
  <si>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</si>
  <si>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</si>
  <si>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</si>
  <si>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</si>
  <si>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</si>
  <si>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</si>
  <si>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</si>
  <si>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</si>
  <si>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</si>
  <si>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</si>
  <si>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</si>
  <si>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</si>
  <si>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</si>
  <si>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</si>
  <si>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</si>
  <si>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</si>
  <si>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</si>
  <si>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</si>
  <si>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</si>
  <si>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</si>
  <si>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</si>
  <si>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</si>
  <si>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</si>
  <si>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</si>
  <si>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</si>
  <si>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</si>
  <si>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</si>
  <si>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</si>
  <si>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</si>
  <si>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</si>
  <si>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</si>
  <si>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</si>
  <si>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</si>
  <si>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03115747</t>
  </si>
  <si>
    <t>080001412</t>
  </si>
  <si>
    <t>05050436541</t>
  </si>
  <si>
    <t>JAMNICA DD</t>
  </si>
  <si>
    <t>ZAGREB</t>
  </si>
  <si>
    <t>GETALDIĆEVA 3</t>
  </si>
  <si>
    <t>jamnica@jamnica.hr</t>
  </si>
  <si>
    <t>www.jamnica.company</t>
  </si>
  <si>
    <t>GRAD ZAGREB</t>
  </si>
  <si>
    <t>NE</t>
  </si>
  <si>
    <t>1107</t>
  </si>
  <si>
    <t>IVAN MANDIĆ</t>
  </si>
  <si>
    <t>+38512393122</t>
  </si>
  <si>
    <t>+38512393213</t>
  </si>
  <si>
    <t>financije@jamnica.hr</t>
  </si>
  <si>
    <t>MISLAV GALIĆ</t>
  </si>
  <si>
    <t>stanje na dan 31.03.2016.</t>
  </si>
  <si>
    <t>Obveznik: Jamnica d.d.</t>
  </si>
  <si>
    <t>u razdoblju 01.01.2016. do 31.03.2016.</t>
  </si>
  <si>
    <t>Obveznik:Jamnica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</si>
</sst>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nica@jamnica.hr" TargetMode="External" /><Relationship Id="rId2" Type="http://schemas.openxmlformats.org/officeDocument/2006/relationships/hyperlink" Target="http://www.jamnica.company/" TargetMode="External" /><Relationship Id="rId3" Type="http://schemas.openxmlformats.org/officeDocument/2006/relationships/hyperlink" Target="mailto:financije@jam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7">
      <selection activeCell="C12" sqref="C12:I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248</v>
      </c>
      <c r="B1" s="146"/>
      <c r="C1" s="14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20">
        <v>42370</v>
      </c>
      <c r="F2" s="12"/>
      <c r="G2" s="13" t="s">
        <v>250</v>
      </c>
      <c r="H2" s="120">
        <v>42460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6" t="s">
        <v>317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6" t="s">
        <v>251</v>
      </c>
      <c r="B6" s="137"/>
      <c r="C6" s="151" t="s">
        <v>323</v>
      </c>
      <c r="D6" s="15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252</v>
      </c>
      <c r="B8" s="190"/>
      <c r="C8" s="151" t="s">
        <v>324</v>
      </c>
      <c r="D8" s="15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1" t="s">
        <v>253</v>
      </c>
      <c r="B10" s="181"/>
      <c r="C10" s="151" t="s">
        <v>325</v>
      </c>
      <c r="D10" s="15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6" t="s">
        <v>254</v>
      </c>
      <c r="B12" s="137"/>
      <c r="C12" s="153" t="s">
        <v>326</v>
      </c>
      <c r="D12" s="178"/>
      <c r="E12" s="178"/>
      <c r="F12" s="178"/>
      <c r="G12" s="178"/>
      <c r="H12" s="178"/>
      <c r="I12" s="13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6" t="s">
        <v>255</v>
      </c>
      <c r="B14" s="137"/>
      <c r="C14" s="179">
        <v>10000</v>
      </c>
      <c r="D14" s="180"/>
      <c r="E14" s="16"/>
      <c r="F14" s="153" t="s">
        <v>327</v>
      </c>
      <c r="G14" s="178"/>
      <c r="H14" s="178"/>
      <c r="I14" s="13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6" t="s">
        <v>256</v>
      </c>
      <c r="B16" s="137"/>
      <c r="C16" s="153" t="s">
        <v>328</v>
      </c>
      <c r="D16" s="178"/>
      <c r="E16" s="178"/>
      <c r="F16" s="178"/>
      <c r="G16" s="178"/>
      <c r="H16" s="178"/>
      <c r="I16" s="13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6" t="s">
        <v>257</v>
      </c>
      <c r="B18" s="137"/>
      <c r="C18" s="174" t="s">
        <v>329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6" t="s">
        <v>258</v>
      </c>
      <c r="B20" s="137"/>
      <c r="C20" s="174" t="s">
        <v>330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6" t="s">
        <v>259</v>
      </c>
      <c r="B22" s="137"/>
      <c r="C22" s="121">
        <v>133</v>
      </c>
      <c r="D22" s="153" t="s">
        <v>327</v>
      </c>
      <c r="E22" s="164"/>
      <c r="F22" s="165"/>
      <c r="G22" s="136"/>
      <c r="H22" s="17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6" t="s">
        <v>260</v>
      </c>
      <c r="B24" s="137"/>
      <c r="C24" s="121">
        <v>21</v>
      </c>
      <c r="D24" s="153" t="s">
        <v>331</v>
      </c>
      <c r="E24" s="164"/>
      <c r="F24" s="164"/>
      <c r="G24" s="165"/>
      <c r="H24" s="51" t="s">
        <v>261</v>
      </c>
      <c r="I24" s="122">
        <v>1070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6" t="s">
        <v>262</v>
      </c>
      <c r="B26" s="137"/>
      <c r="C26" s="123" t="s">
        <v>332</v>
      </c>
      <c r="D26" s="25"/>
      <c r="E26" s="33"/>
      <c r="F26" s="24"/>
      <c r="G26" s="166" t="s">
        <v>263</v>
      </c>
      <c r="H26" s="137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7" t="s">
        <v>264</v>
      </c>
      <c r="B28" s="168"/>
      <c r="C28" s="169"/>
      <c r="D28" s="169"/>
      <c r="E28" s="170" t="s">
        <v>265</v>
      </c>
      <c r="F28" s="171"/>
      <c r="G28" s="171"/>
      <c r="H28" s="172" t="s">
        <v>266</v>
      </c>
      <c r="I28" s="17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1"/>
      <c r="B30" s="154"/>
      <c r="C30" s="154"/>
      <c r="D30" s="155"/>
      <c r="E30" s="161"/>
      <c r="F30" s="154"/>
      <c r="G30" s="154"/>
      <c r="H30" s="151"/>
      <c r="I30" s="152"/>
      <c r="J30" s="10"/>
      <c r="K30" s="10"/>
      <c r="L30" s="10"/>
    </row>
    <row r="31" spans="1:12" ht="12.75">
      <c r="A31" s="94"/>
      <c r="B31" s="22"/>
      <c r="C31" s="21"/>
      <c r="D31" s="162"/>
      <c r="E31" s="162"/>
      <c r="F31" s="162"/>
      <c r="G31" s="163"/>
      <c r="H31" s="16"/>
      <c r="I31" s="101"/>
      <c r="J31" s="10"/>
      <c r="K31" s="10"/>
      <c r="L31" s="10"/>
    </row>
    <row r="32" spans="1:12" ht="12.75">
      <c r="A32" s="161"/>
      <c r="B32" s="154"/>
      <c r="C32" s="154"/>
      <c r="D32" s="155"/>
      <c r="E32" s="161"/>
      <c r="F32" s="154"/>
      <c r="G32" s="154"/>
      <c r="H32" s="151"/>
      <c r="I32" s="15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1"/>
      <c r="B34" s="154"/>
      <c r="C34" s="154"/>
      <c r="D34" s="155"/>
      <c r="E34" s="161"/>
      <c r="F34" s="154"/>
      <c r="G34" s="154"/>
      <c r="H34" s="151"/>
      <c r="I34" s="15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1"/>
      <c r="B36" s="154"/>
      <c r="C36" s="154"/>
      <c r="D36" s="155"/>
      <c r="E36" s="161"/>
      <c r="F36" s="154"/>
      <c r="G36" s="154"/>
      <c r="H36" s="151"/>
      <c r="I36" s="152"/>
      <c r="J36" s="10"/>
      <c r="K36" s="10"/>
      <c r="L36" s="10"/>
    </row>
    <row r="37" spans="1:12" ht="12.75">
      <c r="A37" s="103"/>
      <c r="B37" s="30"/>
      <c r="C37" s="156"/>
      <c r="D37" s="157"/>
      <c r="E37" s="16"/>
      <c r="F37" s="156"/>
      <c r="G37" s="157"/>
      <c r="H37" s="16"/>
      <c r="I37" s="95"/>
      <c r="J37" s="10"/>
      <c r="K37" s="10"/>
      <c r="L37" s="10"/>
    </row>
    <row r="38" spans="1:12" ht="12.75">
      <c r="A38" s="161"/>
      <c r="B38" s="154"/>
      <c r="C38" s="154"/>
      <c r="D38" s="155"/>
      <c r="E38" s="161"/>
      <c r="F38" s="154"/>
      <c r="G38" s="154"/>
      <c r="H38" s="151"/>
      <c r="I38" s="15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1"/>
      <c r="B40" s="154"/>
      <c r="C40" s="154"/>
      <c r="D40" s="155"/>
      <c r="E40" s="161"/>
      <c r="F40" s="154"/>
      <c r="G40" s="154"/>
      <c r="H40" s="151"/>
      <c r="I40" s="15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1" t="s">
        <v>267</v>
      </c>
      <c r="B44" s="132"/>
      <c r="C44" s="151"/>
      <c r="D44" s="152"/>
      <c r="E44" s="26"/>
      <c r="F44" s="153"/>
      <c r="G44" s="154"/>
      <c r="H44" s="154"/>
      <c r="I44" s="155"/>
      <c r="J44" s="10"/>
      <c r="K44" s="10"/>
      <c r="L44" s="10"/>
    </row>
    <row r="45" spans="1:12" ht="12.75">
      <c r="A45" s="103"/>
      <c r="B45" s="30"/>
      <c r="C45" s="156"/>
      <c r="D45" s="157"/>
      <c r="E45" s="16"/>
      <c r="F45" s="156"/>
      <c r="G45" s="158"/>
      <c r="H45" s="35"/>
      <c r="I45" s="107"/>
      <c r="J45" s="10"/>
      <c r="K45" s="10"/>
      <c r="L45" s="10"/>
    </row>
    <row r="46" spans="1:12" ht="12.75">
      <c r="A46" s="131" t="s">
        <v>268</v>
      </c>
      <c r="B46" s="132"/>
      <c r="C46" s="153" t="s">
        <v>334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1" t="s">
        <v>270</v>
      </c>
      <c r="B48" s="132"/>
      <c r="C48" s="138" t="s">
        <v>335</v>
      </c>
      <c r="D48" s="134"/>
      <c r="E48" s="135"/>
      <c r="F48" s="16"/>
      <c r="G48" s="51" t="s">
        <v>271</v>
      </c>
      <c r="H48" s="138" t="s">
        <v>336</v>
      </c>
      <c r="I48" s="13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1" t="s">
        <v>257</v>
      </c>
      <c r="B50" s="132"/>
      <c r="C50" s="133" t="s">
        <v>337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6" t="s">
        <v>272</v>
      </c>
      <c r="B52" s="137"/>
      <c r="C52" s="138" t="s">
        <v>338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8"/>
      <c r="B53" s="20"/>
      <c r="C53" s="147" t="s">
        <v>273</v>
      </c>
      <c r="D53" s="147"/>
      <c r="E53" s="147"/>
      <c r="F53" s="147"/>
      <c r="G53" s="147"/>
      <c r="H53" s="14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0" t="s">
        <v>274</v>
      </c>
      <c r="C55" s="141"/>
      <c r="D55" s="141"/>
      <c r="E55" s="14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2" t="s">
        <v>306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8"/>
      <c r="B57" s="142" t="s">
        <v>307</v>
      </c>
      <c r="C57" s="143"/>
      <c r="D57" s="143"/>
      <c r="E57" s="143"/>
      <c r="F57" s="143"/>
      <c r="G57" s="143"/>
      <c r="H57" s="143"/>
      <c r="I57" s="110"/>
      <c r="J57" s="10"/>
      <c r="K57" s="10"/>
      <c r="L57" s="10"/>
    </row>
    <row r="58" spans="1:12" ht="12.75">
      <c r="A58" s="108"/>
      <c r="B58" s="142" t="s">
        <v>308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8"/>
      <c r="B59" s="142" t="s">
        <v>309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8" t="s">
        <v>277</v>
      </c>
      <c r="H62" s="149"/>
      <c r="I62" s="15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9"/>
      <c r="H63" s="130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mnica@jamnica.hr"/>
    <hyperlink ref="C20" r:id="rId2" display="www.jamnica.company"/>
    <hyperlink ref="C50" r:id="rId3" display="financije@jamnic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5" sqref="K115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1" t="s">
        <v>153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339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3" t="s">
        <v>340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59</v>
      </c>
      <c r="B4" s="207"/>
      <c r="C4" s="207"/>
      <c r="D4" s="207"/>
      <c r="E4" s="207"/>
      <c r="F4" s="207"/>
      <c r="G4" s="207"/>
      <c r="H4" s="208"/>
      <c r="I4" s="58" t="s">
        <v>278</v>
      </c>
      <c r="J4" s="59" t="s">
        <v>319</v>
      </c>
      <c r="K4" s="60" t="s">
        <v>320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7">
        <v>2</v>
      </c>
      <c r="J5" s="56">
        <v>3</v>
      </c>
      <c r="K5" s="56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60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>
      <c r="A8" s="198" t="s">
        <v>13</v>
      </c>
      <c r="B8" s="199"/>
      <c r="C8" s="199"/>
      <c r="D8" s="199"/>
      <c r="E8" s="199"/>
      <c r="F8" s="199"/>
      <c r="G8" s="199"/>
      <c r="H8" s="200"/>
      <c r="I8" s="1">
        <v>2</v>
      </c>
      <c r="J8" s="53">
        <f>J9+J16+J26+J35+J39</f>
        <v>1048627542</v>
      </c>
      <c r="K8" s="53">
        <f>K9+K16+K26+K35+K39</f>
        <v>1036247771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4374854</v>
      </c>
      <c r="K9" s="53">
        <f>SUM(K10:K15)</f>
        <v>4930720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965203</v>
      </c>
      <c r="K11" s="7">
        <v>773561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3409651</v>
      </c>
      <c r="K14" s="7">
        <v>4157159</v>
      </c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416602760</v>
      </c>
      <c r="K16" s="53">
        <f>SUM(K17:K25)</f>
        <v>403357465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226497153</v>
      </c>
      <c r="K17" s="7">
        <v>226497153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107067515</v>
      </c>
      <c r="K18" s="7">
        <v>104517830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41772941</v>
      </c>
      <c r="K19" s="7">
        <v>38361809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27962556</v>
      </c>
      <c r="K20" s="7">
        <v>24940003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6059558</v>
      </c>
      <c r="K22" s="7">
        <v>146246</v>
      </c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7243037</v>
      </c>
      <c r="K23" s="7">
        <v>8894424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620782087</v>
      </c>
      <c r="K26" s="53">
        <f>SUM(K27:K34)</f>
        <v>621091745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567428673</v>
      </c>
      <c r="K27" s="7">
        <v>567428673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>
        <v>20680013</v>
      </c>
      <c r="K28" s="7">
        <v>20680013</v>
      </c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32041352</v>
      </c>
      <c r="K31" s="7">
        <v>32351010</v>
      </c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632049</v>
      </c>
      <c r="K32" s="7">
        <v>632049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4092802</v>
      </c>
      <c r="K35" s="53">
        <f>SUM(K36:K38)</f>
        <v>4092802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/>
      <c r="K37" s="7"/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4092802</v>
      </c>
      <c r="K38" s="7">
        <v>4092802</v>
      </c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2775039</v>
      </c>
      <c r="K39" s="7">
        <v>2775039</v>
      </c>
    </row>
    <row r="40" spans="1:11" ht="12.75">
      <c r="A40" s="198" t="s">
        <v>240</v>
      </c>
      <c r="B40" s="199"/>
      <c r="C40" s="199"/>
      <c r="D40" s="199"/>
      <c r="E40" s="199"/>
      <c r="F40" s="199"/>
      <c r="G40" s="199"/>
      <c r="H40" s="200"/>
      <c r="I40" s="1">
        <v>34</v>
      </c>
      <c r="J40" s="53">
        <f>J41+J49+J56+J64</f>
        <v>1093546031</v>
      </c>
      <c r="K40" s="53">
        <f>K41+K49+K56+K64</f>
        <v>1153651538.54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106546674</v>
      </c>
      <c r="K41" s="53">
        <f>SUM(K42:K48)</f>
        <v>130527897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47999233</v>
      </c>
      <c r="K42" s="7">
        <v>58504927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24482512</v>
      </c>
      <c r="K44" s="7">
        <v>33300045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33438409</v>
      </c>
      <c r="K45" s="7">
        <v>38722925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626520</v>
      </c>
      <c r="K46" s="7"/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178907128</v>
      </c>
      <c r="K49" s="53">
        <f>SUM(K50:K55)</f>
        <v>201917657.54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41178628</v>
      </c>
      <c r="K50" s="7">
        <v>68745861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130840813</v>
      </c>
      <c r="K51" s="7">
        <v>125713865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86808</v>
      </c>
      <c r="K53" s="7">
        <v>102851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2921497</v>
      </c>
      <c r="K54" s="7">
        <v>5563545.54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3879382</v>
      </c>
      <c r="K55" s="7">
        <v>1791535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805347762</v>
      </c>
      <c r="K56" s="53">
        <f>SUM(K57:K63)</f>
        <v>819023933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752646937</v>
      </c>
      <c r="K58" s="7">
        <v>797804760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46631747</v>
      </c>
      <c r="K61" s="7">
        <v>14923416</v>
      </c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6069078</v>
      </c>
      <c r="K62" s="7">
        <v>6295757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/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2744467</v>
      </c>
      <c r="K64" s="7">
        <v>2182051</v>
      </c>
    </row>
    <row r="65" spans="1:11" ht="12.75">
      <c r="A65" s="198" t="s">
        <v>56</v>
      </c>
      <c r="B65" s="199"/>
      <c r="C65" s="199"/>
      <c r="D65" s="199"/>
      <c r="E65" s="199"/>
      <c r="F65" s="199"/>
      <c r="G65" s="199"/>
      <c r="H65" s="200"/>
      <c r="I65" s="1">
        <v>59</v>
      </c>
      <c r="J65" s="7">
        <v>6988634</v>
      </c>
      <c r="K65" s="7">
        <v>10164514</v>
      </c>
    </row>
    <row r="66" spans="1:11" ht="12.75">
      <c r="A66" s="198" t="s">
        <v>241</v>
      </c>
      <c r="B66" s="199"/>
      <c r="C66" s="199"/>
      <c r="D66" s="199"/>
      <c r="E66" s="199"/>
      <c r="F66" s="199"/>
      <c r="G66" s="199"/>
      <c r="H66" s="200"/>
      <c r="I66" s="1">
        <v>60</v>
      </c>
      <c r="J66" s="53">
        <f>J7+J8+J40+J65</f>
        <v>2149162207</v>
      </c>
      <c r="K66" s="53">
        <f>K7+K8+K40+K65</f>
        <v>2200063823.54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5" t="s">
        <v>191</v>
      </c>
      <c r="B69" s="196"/>
      <c r="C69" s="196"/>
      <c r="D69" s="196"/>
      <c r="E69" s="196"/>
      <c r="F69" s="196"/>
      <c r="G69" s="196"/>
      <c r="H69" s="197"/>
      <c r="I69" s="3">
        <v>62</v>
      </c>
      <c r="J69" s="54">
        <f>J70+J71+J72+J78+J79+J82+J85</f>
        <v>1695215951</v>
      </c>
      <c r="K69" s="54">
        <f>K70+K71+K72+K78+K79+K82+K85</f>
        <v>1707580443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84078800</v>
      </c>
      <c r="K70" s="7">
        <v>84078800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20022877</v>
      </c>
      <c r="K72" s="53">
        <f>K73+K74-K75+K76+K77</f>
        <v>20022877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4203940</v>
      </c>
      <c r="K73" s="7">
        <v>4203940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15818937</v>
      </c>
      <c r="K77" s="7">
        <v>15818937</v>
      </c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164609805</v>
      </c>
      <c r="K78" s="7">
        <v>164609805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1194994262</v>
      </c>
      <c r="K79" s="53">
        <f>K80-K81</f>
        <v>1426504469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1194994262</v>
      </c>
      <c r="K80" s="7">
        <v>1426504469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231510207</v>
      </c>
      <c r="K82" s="53">
        <f>K83-K84</f>
        <v>12364492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231510207</v>
      </c>
      <c r="K83" s="7">
        <v>12364492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/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198" t="s">
        <v>19</v>
      </c>
      <c r="B86" s="199"/>
      <c r="C86" s="199"/>
      <c r="D86" s="199"/>
      <c r="E86" s="199"/>
      <c r="F86" s="199"/>
      <c r="G86" s="199"/>
      <c r="H86" s="200"/>
      <c r="I86" s="1">
        <v>79</v>
      </c>
      <c r="J86" s="53">
        <f>SUM(J87:J89)</f>
        <v>3277156</v>
      </c>
      <c r="K86" s="53">
        <f>SUM(K87:K89)</f>
        <v>3277156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3277156</v>
      </c>
      <c r="K87" s="7">
        <v>3277156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198" t="s">
        <v>20</v>
      </c>
      <c r="B90" s="199"/>
      <c r="C90" s="199"/>
      <c r="D90" s="199"/>
      <c r="E90" s="199"/>
      <c r="F90" s="199"/>
      <c r="G90" s="199"/>
      <c r="H90" s="200"/>
      <c r="I90" s="1">
        <v>83</v>
      </c>
      <c r="J90" s="53">
        <f>SUM(J91:J99)</f>
        <v>44924950</v>
      </c>
      <c r="K90" s="53">
        <f>SUM(K91:K99)</f>
        <v>70099836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5148026</v>
      </c>
      <c r="K92" s="7">
        <v>30322912</v>
      </c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/>
      <c r="K93" s="7"/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>
        <v>39776924</v>
      </c>
      <c r="K99" s="7">
        <v>39776924</v>
      </c>
    </row>
    <row r="100" spans="1:11" ht="12.75">
      <c r="A100" s="198" t="s">
        <v>21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3">
        <f>SUM(J101:J112)</f>
        <v>404226280</v>
      </c>
      <c r="K100" s="53">
        <f>SUM(K101:K112)</f>
        <v>409501579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48488693</v>
      </c>
      <c r="K101" s="7">
        <v>38096201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3432017</v>
      </c>
      <c r="K102" s="7">
        <v>4496535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/>
      <c r="K103" s="7"/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44142456</v>
      </c>
      <c r="K104" s="7">
        <v>43247908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224414206</v>
      </c>
      <c r="K105" s="7">
        <v>246495820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>
        <v>40000000</v>
      </c>
      <c r="K106" s="7">
        <v>30000000</v>
      </c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9112935</v>
      </c>
      <c r="K108" s="7">
        <v>7467344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33843825</v>
      </c>
      <c r="K109" s="7">
        <v>38936112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792148</v>
      </c>
      <c r="K112" s="7">
        <v>761659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7">
        <v>1517870</v>
      </c>
      <c r="K113" s="7">
        <v>9604810</v>
      </c>
    </row>
    <row r="114" spans="1:11" ht="12.75">
      <c r="A114" s="198" t="s">
        <v>25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3">
        <f>J69+J86+J90+J100+J113</f>
        <v>2149162207</v>
      </c>
      <c r="K114" s="53">
        <f>K69+K86+K90+K100+K113</f>
        <v>2200063824</v>
      </c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/>
      <c r="K115" s="8"/>
    </row>
    <row r="116" spans="1:11" ht="12.75">
      <c r="A116" s="215" t="s">
        <v>310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5" t="s">
        <v>186</v>
      </c>
      <c r="B117" s="196"/>
      <c r="C117" s="196"/>
      <c r="D117" s="196"/>
      <c r="E117" s="196"/>
      <c r="F117" s="196"/>
      <c r="G117" s="196"/>
      <c r="H117" s="196"/>
      <c r="I117" s="229"/>
      <c r="J117" s="229"/>
      <c r="K117" s="230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/>
      <c r="K119" s="8"/>
    </row>
    <row r="120" spans="1:11" ht="12.75">
      <c r="A120" s="234" t="s">
        <v>311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60" sqref="K6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1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45" t="s">
        <v>341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6" t="s">
        <v>340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279</v>
      </c>
      <c r="J4" s="238" t="s">
        <v>319</v>
      </c>
      <c r="K4" s="238"/>
      <c r="L4" s="238" t="s">
        <v>320</v>
      </c>
      <c r="M4" s="238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5" t="s">
        <v>26</v>
      </c>
      <c r="B7" s="196"/>
      <c r="C7" s="196"/>
      <c r="D7" s="196"/>
      <c r="E7" s="196"/>
      <c r="F7" s="196"/>
      <c r="G7" s="196"/>
      <c r="H7" s="197"/>
      <c r="I7" s="3">
        <v>111</v>
      </c>
      <c r="J7" s="54">
        <f>SUM(J8:J9)</f>
        <v>253264795</v>
      </c>
      <c r="K7" s="54">
        <f>SUM(K8:K9)</f>
        <v>253264795</v>
      </c>
      <c r="L7" s="54">
        <f>SUM(L8:L9)</f>
        <v>282100867</v>
      </c>
      <c r="M7" s="54">
        <f>SUM(M8:M9)</f>
        <v>282100867</v>
      </c>
    </row>
    <row r="8" spans="1:13" ht="12.75">
      <c r="A8" s="198" t="s">
        <v>152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253238261</v>
      </c>
      <c r="K8" s="7">
        <v>253238261</v>
      </c>
      <c r="L8" s="7">
        <v>282033917</v>
      </c>
      <c r="M8" s="7">
        <v>282033917</v>
      </c>
    </row>
    <row r="9" spans="1:13" ht="12.75">
      <c r="A9" s="198" t="s">
        <v>103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26534</v>
      </c>
      <c r="K9" s="7">
        <v>26534</v>
      </c>
      <c r="L9" s="7">
        <v>66950</v>
      </c>
      <c r="M9" s="7">
        <v>66950</v>
      </c>
    </row>
    <row r="10" spans="1:13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3">
        <f>J11+J12+J16+J20+J21+J22+J25+J26</f>
        <v>251426555</v>
      </c>
      <c r="K10" s="53">
        <f>K11+K12+K16+K20+K21+K22+K25+K26</f>
        <v>251426555</v>
      </c>
      <c r="L10" s="53">
        <f>L11+L12+L16+L20+L21+L22+L25+L26</f>
        <v>270322217</v>
      </c>
      <c r="M10" s="53">
        <f>M11+M12+M16+M20+M21+M22+M25+M26</f>
        <v>270322217</v>
      </c>
    </row>
    <row r="11" spans="1:13" ht="12.75">
      <c r="A11" s="198" t="s">
        <v>104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>
        <v>-1953091</v>
      </c>
      <c r="K11" s="7">
        <v>-1953091</v>
      </c>
      <c r="L11" s="7">
        <v>-8818072</v>
      </c>
      <c r="M11" s="7">
        <v>-8818072</v>
      </c>
    </row>
    <row r="12" spans="1:13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3">
        <f>SUM(J13:J15)</f>
        <v>183369813</v>
      </c>
      <c r="K12" s="53">
        <f>SUM(K13:K15)</f>
        <v>183369813</v>
      </c>
      <c r="L12" s="53">
        <f>SUM(L13:L15)</f>
        <v>212379541</v>
      </c>
      <c r="M12" s="53">
        <f>SUM(M13:M15)</f>
        <v>212379541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45174810</v>
      </c>
      <c r="K13" s="7">
        <v>45174810</v>
      </c>
      <c r="L13" s="7">
        <v>51938424</v>
      </c>
      <c r="M13" s="7">
        <v>51938424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98637739</v>
      </c>
      <c r="K14" s="7">
        <v>98637739</v>
      </c>
      <c r="L14" s="7">
        <v>114204526</v>
      </c>
      <c r="M14" s="7">
        <v>114204526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39557264</v>
      </c>
      <c r="K15" s="7">
        <v>39557264</v>
      </c>
      <c r="L15" s="7">
        <v>46236591</v>
      </c>
      <c r="M15" s="7">
        <v>46236591</v>
      </c>
    </row>
    <row r="16" spans="1:13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3">
        <f>SUM(J17:J19)</f>
        <v>34165664</v>
      </c>
      <c r="K16" s="53">
        <f>SUM(K17:K19)</f>
        <v>34165664</v>
      </c>
      <c r="L16" s="53">
        <f>SUM(L17:L19)</f>
        <v>34618467</v>
      </c>
      <c r="M16" s="53">
        <f>SUM(M17:M19)</f>
        <v>34618467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20393884</v>
      </c>
      <c r="K17" s="7">
        <v>20393884</v>
      </c>
      <c r="L17" s="7">
        <v>20515141</v>
      </c>
      <c r="M17" s="7">
        <v>20515141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8703122</v>
      </c>
      <c r="K18" s="7">
        <v>8703122</v>
      </c>
      <c r="L18" s="7">
        <v>9011600</v>
      </c>
      <c r="M18" s="7">
        <v>9011600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5068658</v>
      </c>
      <c r="K19" s="7">
        <v>5068658</v>
      </c>
      <c r="L19" s="7">
        <v>5091726</v>
      </c>
      <c r="M19" s="7">
        <v>5091726</v>
      </c>
    </row>
    <row r="20" spans="1:13" ht="12.75">
      <c r="A20" s="198" t="s">
        <v>105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>
        <v>9362439</v>
      </c>
      <c r="K20" s="7">
        <v>9362439</v>
      </c>
      <c r="L20" s="7">
        <v>9152788</v>
      </c>
      <c r="M20" s="7">
        <v>9152788</v>
      </c>
    </row>
    <row r="21" spans="1:13" ht="12.75">
      <c r="A21" s="198" t="s">
        <v>106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26453269</v>
      </c>
      <c r="K21" s="7">
        <v>26453269</v>
      </c>
      <c r="L21" s="7">
        <v>22987400</v>
      </c>
      <c r="M21" s="7">
        <v>22987400</v>
      </c>
    </row>
    <row r="22" spans="1:13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3">
        <f>SUM(J23:J24)</f>
        <v>28461</v>
      </c>
      <c r="K22" s="53">
        <f>SUM(K23:K24)</f>
        <v>28461</v>
      </c>
      <c r="L22" s="53">
        <f>SUM(L23:L24)</f>
        <v>2093</v>
      </c>
      <c r="M22" s="53">
        <f>SUM(M23:M24)</f>
        <v>2093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28461</v>
      </c>
      <c r="K24" s="7">
        <v>28461</v>
      </c>
      <c r="L24" s="7">
        <v>2093</v>
      </c>
      <c r="M24" s="7">
        <v>2093</v>
      </c>
    </row>
    <row r="25" spans="1:13" ht="12.75">
      <c r="A25" s="198" t="s">
        <v>107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/>
      <c r="K25" s="7"/>
      <c r="L25" s="7"/>
      <c r="M25" s="7"/>
    </row>
    <row r="26" spans="1:13" ht="12.75">
      <c r="A26" s="198" t="s">
        <v>50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/>
      <c r="K26" s="7"/>
      <c r="L26" s="7"/>
      <c r="M26" s="7"/>
    </row>
    <row r="27" spans="1:13" ht="12.75">
      <c r="A27" s="198" t="s">
        <v>213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3">
        <f>SUM(J28:J32)</f>
        <v>12169473</v>
      </c>
      <c r="K27" s="53">
        <f>SUM(K28:K32)</f>
        <v>12169473</v>
      </c>
      <c r="L27" s="53">
        <f>SUM(L28:L32)</f>
        <v>12722335</v>
      </c>
      <c r="M27" s="53">
        <f>SUM(M28:M32)</f>
        <v>12722335</v>
      </c>
    </row>
    <row r="28" spans="1:13" ht="12.75">
      <c r="A28" s="198" t="s">
        <v>227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>
        <v>8482961</v>
      </c>
      <c r="K28" s="7">
        <v>8482961</v>
      </c>
      <c r="L28" s="7">
        <v>11110289</v>
      </c>
      <c r="M28" s="7">
        <v>11110289</v>
      </c>
    </row>
    <row r="29" spans="1:13" ht="12.75">
      <c r="A29" s="198" t="s">
        <v>155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3686512</v>
      </c>
      <c r="K29" s="7">
        <v>3686512</v>
      </c>
      <c r="L29" s="7">
        <v>1612046</v>
      </c>
      <c r="M29" s="7">
        <v>1612046</v>
      </c>
    </row>
    <row r="30" spans="1:13" ht="12.75">
      <c r="A30" s="198" t="s">
        <v>139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/>
      <c r="K30" s="7"/>
      <c r="L30" s="7"/>
      <c r="M30" s="7"/>
    </row>
    <row r="31" spans="1:13" ht="12.75">
      <c r="A31" s="198" t="s">
        <v>223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/>
      <c r="K31" s="7"/>
      <c r="L31" s="7"/>
      <c r="M31" s="7"/>
    </row>
    <row r="32" spans="1:13" ht="12.75">
      <c r="A32" s="198" t="s">
        <v>140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/>
      <c r="K32" s="7"/>
      <c r="L32" s="7"/>
      <c r="M32" s="7"/>
    </row>
    <row r="33" spans="1:13" ht="12.75">
      <c r="A33" s="198" t="s">
        <v>214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3">
        <f>SUM(J34:J37)</f>
        <v>2352961</v>
      </c>
      <c r="K33" s="53">
        <f>SUM(K34:K37)</f>
        <v>2352961</v>
      </c>
      <c r="L33" s="53">
        <f>SUM(L34:L37)</f>
        <v>2680183</v>
      </c>
      <c r="M33" s="53">
        <f>SUM(M34:M37)</f>
        <v>2680183</v>
      </c>
    </row>
    <row r="34" spans="1:13" ht="12.75">
      <c r="A34" s="198" t="s">
        <v>66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>
        <v>793734</v>
      </c>
      <c r="K34" s="7">
        <v>793734</v>
      </c>
      <c r="L34" s="7">
        <v>821221</v>
      </c>
      <c r="M34" s="7">
        <v>821221</v>
      </c>
    </row>
    <row r="35" spans="1:13" ht="12.75">
      <c r="A35" s="198" t="s">
        <v>65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1559227</v>
      </c>
      <c r="K35" s="7">
        <v>1559227</v>
      </c>
      <c r="L35" s="7">
        <v>1858962</v>
      </c>
      <c r="M35" s="7">
        <v>1858962</v>
      </c>
    </row>
    <row r="36" spans="1:13" ht="12.75">
      <c r="A36" s="198" t="s">
        <v>224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/>
      <c r="K36" s="7"/>
      <c r="L36" s="7"/>
      <c r="M36" s="7"/>
    </row>
    <row r="37" spans="1:13" ht="12.75">
      <c r="A37" s="198" t="s">
        <v>67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/>
      <c r="K37" s="7"/>
      <c r="L37" s="7"/>
      <c r="M37" s="7"/>
    </row>
    <row r="38" spans="1:13" ht="12.75">
      <c r="A38" s="198" t="s">
        <v>195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/>
      <c r="K38" s="7"/>
      <c r="L38" s="7"/>
      <c r="M38" s="7"/>
    </row>
    <row r="39" spans="1:13" ht="12.75">
      <c r="A39" s="198" t="s">
        <v>196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/>
      <c r="K39" s="7"/>
      <c r="L39" s="7"/>
      <c r="M39" s="7"/>
    </row>
    <row r="40" spans="1:13" ht="12.75">
      <c r="A40" s="198" t="s">
        <v>225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/>
      <c r="K40" s="7"/>
      <c r="L40" s="7"/>
      <c r="M40" s="7"/>
    </row>
    <row r="41" spans="1:13" ht="12.75">
      <c r="A41" s="198" t="s">
        <v>226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/>
      <c r="K41" s="7"/>
      <c r="L41" s="7"/>
      <c r="M41" s="7"/>
    </row>
    <row r="42" spans="1:13" ht="12.75">
      <c r="A42" s="198" t="s">
        <v>215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3">
        <f>J7+J27+J38+J40</f>
        <v>265434268</v>
      </c>
      <c r="K42" s="53">
        <f>K7+K27+K38+K40</f>
        <v>265434268</v>
      </c>
      <c r="L42" s="53">
        <f>L7+L27+L38+L40</f>
        <v>294823202</v>
      </c>
      <c r="M42" s="53">
        <f>M7+M27+M38+M40</f>
        <v>294823202</v>
      </c>
    </row>
    <row r="43" spans="1:13" ht="12.75">
      <c r="A43" s="198" t="s">
        <v>216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3">
        <f>J10+J33+J39+J41</f>
        <v>253779516</v>
      </c>
      <c r="K43" s="53">
        <f>K10+K33+K39+K41</f>
        <v>253779516</v>
      </c>
      <c r="L43" s="53">
        <f>L10+L33+L39+L41</f>
        <v>273002400</v>
      </c>
      <c r="M43" s="53">
        <f>M10+M33+M39+M41</f>
        <v>273002400</v>
      </c>
    </row>
    <row r="44" spans="1:13" ht="12.75">
      <c r="A44" s="198" t="s">
        <v>236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3">
        <f>J42-J43</f>
        <v>11654752</v>
      </c>
      <c r="K44" s="53">
        <f>K42-K43</f>
        <v>11654752</v>
      </c>
      <c r="L44" s="53">
        <f>L42-L43</f>
        <v>21820802</v>
      </c>
      <c r="M44" s="53">
        <f>M42-M43</f>
        <v>21820802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11654752</v>
      </c>
      <c r="K45" s="53">
        <f>IF(K42&gt;K43,K42-K43,0)</f>
        <v>11654752</v>
      </c>
      <c r="L45" s="53">
        <f>IF(L42&gt;L43,L42-L43,0)</f>
        <v>21820802</v>
      </c>
      <c r="M45" s="53">
        <f>IF(M42&gt;M43,M42-M43,0)</f>
        <v>21820802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8" t="s">
        <v>217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>
        <v>4887819</v>
      </c>
      <c r="K47" s="7">
        <v>4887819</v>
      </c>
      <c r="L47" s="7">
        <v>9456310</v>
      </c>
      <c r="M47" s="7">
        <v>9456310</v>
      </c>
    </row>
    <row r="48" spans="1:13" ht="12.75">
      <c r="A48" s="198" t="s">
        <v>237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3">
        <f>J44-J47</f>
        <v>6766933</v>
      </c>
      <c r="K48" s="53">
        <f>K44-K47</f>
        <v>6766933</v>
      </c>
      <c r="L48" s="53">
        <f>L44-L47</f>
        <v>12364492</v>
      </c>
      <c r="M48" s="53">
        <f>M44-M47</f>
        <v>12364492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6766933</v>
      </c>
      <c r="K49" s="53">
        <f>IF(K48&gt;0,K48,0)</f>
        <v>6766933</v>
      </c>
      <c r="L49" s="53">
        <f>IF(L48&gt;0,L48,0)</f>
        <v>12364492</v>
      </c>
      <c r="M49" s="53">
        <f>IF(M48&gt;0,M48,0)</f>
        <v>12364492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5" t="s">
        <v>312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5" t="s">
        <v>187</v>
      </c>
      <c r="B52" s="196"/>
      <c r="C52" s="196"/>
      <c r="D52" s="196"/>
      <c r="E52" s="196"/>
      <c r="F52" s="196"/>
      <c r="G52" s="196"/>
      <c r="H52" s="196"/>
      <c r="I52" s="55"/>
      <c r="J52" s="55"/>
      <c r="K52" s="55"/>
      <c r="L52" s="55"/>
      <c r="M52" s="62"/>
    </row>
    <row r="53" spans="1:13" ht="12.75">
      <c r="A53" s="239" t="s">
        <v>234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235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215" t="s">
        <v>189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5" t="s">
        <v>204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>
        <v>6766933</v>
      </c>
      <c r="K56" s="6">
        <v>6766933</v>
      </c>
      <c r="L56" s="6">
        <v>12364492</v>
      </c>
      <c r="M56" s="6">
        <v>12364492</v>
      </c>
    </row>
    <row r="57" spans="1:13" ht="12.75">
      <c r="A57" s="198" t="s">
        <v>221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8" t="s">
        <v>228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/>
      <c r="K58" s="7"/>
      <c r="L58" s="7"/>
      <c r="M58" s="7"/>
    </row>
    <row r="59" spans="1:13" ht="12.75">
      <c r="A59" s="198" t="s">
        <v>229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/>
      <c r="K59" s="7"/>
      <c r="L59" s="7"/>
      <c r="M59" s="7"/>
    </row>
    <row r="60" spans="1:13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/>
      <c r="K60" s="7"/>
      <c r="L60" s="7"/>
      <c r="M60" s="7"/>
    </row>
    <row r="61" spans="1:13" ht="12.75">
      <c r="A61" s="198" t="s">
        <v>230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>
      <c r="A62" s="198" t="s">
        <v>231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>
      <c r="A63" s="198" t="s">
        <v>232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>
      <c r="A64" s="198" t="s">
        <v>233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/>
      <c r="K64" s="7"/>
      <c r="L64" s="7"/>
      <c r="M64" s="7"/>
    </row>
    <row r="65" spans="1:13" ht="12.75">
      <c r="A65" s="198" t="s">
        <v>222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/>
      <c r="K65" s="7"/>
      <c r="L65" s="7"/>
      <c r="M65" s="7"/>
    </row>
    <row r="66" spans="1:13" ht="12.75">
      <c r="A66" s="198" t="s">
        <v>193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8" t="s">
        <v>194</v>
      </c>
      <c r="B67" s="199"/>
      <c r="C67" s="199"/>
      <c r="D67" s="199"/>
      <c r="E67" s="199"/>
      <c r="F67" s="199"/>
      <c r="G67" s="199"/>
      <c r="H67" s="200"/>
      <c r="I67" s="1">
        <v>168</v>
      </c>
      <c r="J67" s="61">
        <f>J56+J66</f>
        <v>6766933</v>
      </c>
      <c r="K67" s="61">
        <f>K56+K66</f>
        <v>6766933</v>
      </c>
      <c r="L67" s="61">
        <f>L56+L66</f>
        <v>12364492</v>
      </c>
      <c r="M67" s="61">
        <f>M56+M66</f>
        <v>12364492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39" t="s">
        <v>234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30" sqref="K3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342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11654752</v>
      </c>
      <c r="K7" s="7">
        <v>21820802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9362439</v>
      </c>
      <c r="K8" s="7">
        <v>9152788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7962036</v>
      </c>
      <c r="K9" s="7">
        <v>36596670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2760106</v>
      </c>
      <c r="K10" s="7"/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24575875</v>
      </c>
      <c r="K12" s="7">
        <v>5935535</v>
      </c>
    </row>
    <row r="13" spans="1:11" ht="12.75">
      <c r="A13" s="198" t="s">
        <v>157</v>
      </c>
      <c r="B13" s="199"/>
      <c r="C13" s="199"/>
      <c r="D13" s="199"/>
      <c r="E13" s="199"/>
      <c r="F13" s="199"/>
      <c r="G13" s="199"/>
      <c r="H13" s="199"/>
      <c r="I13" s="1">
        <v>7</v>
      </c>
      <c r="J13" s="64">
        <f>SUM(J7:J12)</f>
        <v>56315208</v>
      </c>
      <c r="K13" s="53">
        <f>SUM(K7:K12)</f>
        <v>73505795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>
        <v>23010530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v>15964304</v>
      </c>
      <c r="K16" s="7">
        <v>23981223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9630106</v>
      </c>
      <c r="K17" s="7">
        <v>12727557</v>
      </c>
    </row>
    <row r="18" spans="1:11" ht="12.75">
      <c r="A18" s="198" t="s">
        <v>158</v>
      </c>
      <c r="B18" s="199"/>
      <c r="C18" s="199"/>
      <c r="D18" s="199"/>
      <c r="E18" s="199"/>
      <c r="F18" s="199"/>
      <c r="G18" s="199"/>
      <c r="H18" s="199"/>
      <c r="I18" s="1">
        <v>12</v>
      </c>
      <c r="J18" s="64">
        <f>SUM(J14:J17)</f>
        <v>25594410</v>
      </c>
      <c r="K18" s="53">
        <f>SUM(K14:K17)</f>
        <v>59719310</v>
      </c>
    </row>
    <row r="19" spans="1:11" ht="12.75">
      <c r="A19" s="198" t="s">
        <v>36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IF(J13&gt;J18,J13-J18,0)</f>
        <v>30720798</v>
      </c>
      <c r="K19" s="53">
        <f>IF(K13&gt;K18,K13-K18,0)</f>
        <v>13786485</v>
      </c>
    </row>
    <row r="20" spans="1:11" ht="12.75">
      <c r="A20" s="198" t="s">
        <v>37</v>
      </c>
      <c r="B20" s="199"/>
      <c r="C20" s="199"/>
      <c r="D20" s="199"/>
      <c r="E20" s="199"/>
      <c r="F20" s="199"/>
      <c r="G20" s="199"/>
      <c r="H20" s="19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5" t="s">
        <v>159</v>
      </c>
      <c r="B21" s="226"/>
      <c r="C21" s="226"/>
      <c r="D21" s="226"/>
      <c r="E21" s="226"/>
      <c r="F21" s="226"/>
      <c r="G21" s="226"/>
      <c r="H21" s="226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23079</v>
      </c>
      <c r="K22" s="7">
        <v>17344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4656927</v>
      </c>
      <c r="K24" s="7">
        <v>8164963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>
        <v>62281</v>
      </c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1967771</v>
      </c>
      <c r="K26" s="7"/>
    </row>
    <row r="27" spans="1:11" ht="12.75">
      <c r="A27" s="198" t="s">
        <v>168</v>
      </c>
      <c r="B27" s="199"/>
      <c r="C27" s="199"/>
      <c r="D27" s="199"/>
      <c r="E27" s="199"/>
      <c r="F27" s="199"/>
      <c r="G27" s="199"/>
      <c r="H27" s="199"/>
      <c r="I27" s="1">
        <v>20</v>
      </c>
      <c r="J27" s="64">
        <f>SUM(J22:J26)</f>
        <v>6710058</v>
      </c>
      <c r="K27" s="53">
        <f>SUM(K22:K26)</f>
        <v>8182307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7636272</v>
      </c>
      <c r="K28" s="7">
        <v>2398894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>
        <v>405433</v>
      </c>
      <c r="K29" s="7">
        <v>309657</v>
      </c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27345993</v>
      </c>
      <c r="K30" s="7">
        <v>36062060</v>
      </c>
    </row>
    <row r="31" spans="1:11" ht="12.75">
      <c r="A31" s="198" t="s">
        <v>5</v>
      </c>
      <c r="B31" s="199"/>
      <c r="C31" s="199"/>
      <c r="D31" s="199"/>
      <c r="E31" s="199"/>
      <c r="F31" s="199"/>
      <c r="G31" s="199"/>
      <c r="H31" s="199"/>
      <c r="I31" s="1">
        <v>24</v>
      </c>
      <c r="J31" s="64">
        <f>SUM(J28:J30)</f>
        <v>35387698</v>
      </c>
      <c r="K31" s="53">
        <f>SUM(K28:K30)</f>
        <v>38770611</v>
      </c>
    </row>
    <row r="32" spans="1:11" ht="12.75">
      <c r="A32" s="198" t="s">
        <v>38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8" t="s">
        <v>39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IF(J31&gt;J27,J31-J27,0)</f>
        <v>28677640</v>
      </c>
      <c r="K33" s="53">
        <f>IF(K31&gt;K27,K31-K27,0)</f>
        <v>30588304</v>
      </c>
    </row>
    <row r="34" spans="1:11" ht="12.75">
      <c r="A34" s="215" t="s">
        <v>160</v>
      </c>
      <c r="B34" s="226"/>
      <c r="C34" s="226"/>
      <c r="D34" s="226"/>
      <c r="E34" s="226"/>
      <c r="F34" s="226"/>
      <c r="G34" s="226"/>
      <c r="H34" s="226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>
        <v>28055512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198" t="s">
        <v>68</v>
      </c>
      <c r="B38" s="199"/>
      <c r="C38" s="199"/>
      <c r="D38" s="199"/>
      <c r="E38" s="199"/>
      <c r="F38" s="199"/>
      <c r="G38" s="199"/>
      <c r="H38" s="199"/>
      <c r="I38" s="1">
        <v>30</v>
      </c>
      <c r="J38" s="64">
        <f>SUM(J35:J37)</f>
        <v>0</v>
      </c>
      <c r="K38" s="53">
        <f>SUM(K35:K37)</f>
        <v>28055512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6215925</v>
      </c>
      <c r="K39" s="7">
        <v>1816109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>
        <v>10000000</v>
      </c>
    </row>
    <row r="44" spans="1:11" ht="12.75">
      <c r="A44" s="198" t="s">
        <v>69</v>
      </c>
      <c r="B44" s="199"/>
      <c r="C44" s="199"/>
      <c r="D44" s="199"/>
      <c r="E44" s="199"/>
      <c r="F44" s="199"/>
      <c r="G44" s="199"/>
      <c r="H44" s="199"/>
      <c r="I44" s="1">
        <v>36</v>
      </c>
      <c r="J44" s="64">
        <f>SUM(J39:J43)</f>
        <v>6215925</v>
      </c>
      <c r="K44" s="53">
        <f>SUM(K39:K43)</f>
        <v>11816109</v>
      </c>
    </row>
    <row r="45" spans="1:11" ht="12.75">
      <c r="A45" s="198" t="s">
        <v>17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IF(J38&gt;J44,J38-J44,0)</f>
        <v>0</v>
      </c>
      <c r="K45" s="53">
        <f>IF(K38&gt;K44,K38-K44,0)</f>
        <v>16239403</v>
      </c>
    </row>
    <row r="46" spans="1:11" ht="12.75">
      <c r="A46" s="198" t="s">
        <v>18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IF(J44&gt;J38,J44-J38,0)</f>
        <v>6215925</v>
      </c>
      <c r="K46" s="53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4172767</v>
      </c>
      <c r="K48" s="53">
        <f>IF(K20-K19+K33-K32+K46-K45&gt;0,K20-K19+K33-K32+K46-K45,0)</f>
        <v>562416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6113624</v>
      </c>
      <c r="K49" s="7">
        <v>2744467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4172767</v>
      </c>
      <c r="K51" s="7">
        <v>562416</v>
      </c>
    </row>
    <row r="52" spans="1:11" ht="12.75">
      <c r="A52" s="231" t="s">
        <v>177</v>
      </c>
      <c r="B52" s="232"/>
      <c r="C52" s="232"/>
      <c r="D52" s="232"/>
      <c r="E52" s="232"/>
      <c r="F52" s="232"/>
      <c r="G52" s="232"/>
      <c r="H52" s="232"/>
      <c r="I52" s="4">
        <v>44</v>
      </c>
      <c r="J52" s="65">
        <f>J49+J50-J51</f>
        <v>1940857</v>
      </c>
      <c r="K52" s="61">
        <f>K49+K50-K51</f>
        <v>2182051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5" sqref="J1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198" t="s">
        <v>198</v>
      </c>
      <c r="B12" s="199"/>
      <c r="C12" s="199"/>
      <c r="D12" s="199"/>
      <c r="E12" s="199"/>
      <c r="F12" s="199"/>
      <c r="G12" s="199"/>
      <c r="H12" s="19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198" t="s">
        <v>47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26"/>
      <c r="C22" s="226"/>
      <c r="D22" s="226"/>
      <c r="E22" s="226"/>
      <c r="F22" s="226"/>
      <c r="G22" s="226"/>
      <c r="H22" s="226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198" t="s">
        <v>114</v>
      </c>
      <c r="B28" s="199"/>
      <c r="C28" s="199"/>
      <c r="D28" s="199"/>
      <c r="E28" s="199"/>
      <c r="F28" s="199"/>
      <c r="G28" s="199"/>
      <c r="H28" s="19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198" t="s">
        <v>48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8" t="s">
        <v>110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8" t="s">
        <v>111</v>
      </c>
      <c r="B34" s="199"/>
      <c r="C34" s="199"/>
      <c r="D34" s="199"/>
      <c r="E34" s="199"/>
      <c r="F34" s="199"/>
      <c r="G34" s="199"/>
      <c r="H34" s="19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26"/>
      <c r="C35" s="226"/>
      <c r="D35" s="226"/>
      <c r="E35" s="226"/>
      <c r="F35" s="226"/>
      <c r="G35" s="226"/>
      <c r="H35" s="226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198" t="s">
        <v>49</v>
      </c>
      <c r="B39" s="199"/>
      <c r="C39" s="199"/>
      <c r="D39" s="199"/>
      <c r="E39" s="199"/>
      <c r="F39" s="199"/>
      <c r="G39" s="199"/>
      <c r="H39" s="19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198" t="s">
        <v>148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8" t="s">
        <v>162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8" t="s">
        <v>163</v>
      </c>
      <c r="B47" s="199"/>
      <c r="C47" s="199"/>
      <c r="D47" s="199"/>
      <c r="E47" s="199"/>
      <c r="F47" s="199"/>
      <c r="G47" s="199"/>
      <c r="H47" s="19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8" t="s">
        <v>149</v>
      </c>
      <c r="B48" s="199"/>
      <c r="C48" s="199"/>
      <c r="D48" s="199"/>
      <c r="E48" s="199"/>
      <c r="F48" s="199"/>
      <c r="G48" s="199"/>
      <c r="H48" s="19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8" t="s">
        <v>15</v>
      </c>
      <c r="B49" s="199"/>
      <c r="C49" s="199"/>
      <c r="D49" s="199"/>
      <c r="E49" s="199"/>
      <c r="F49" s="199"/>
      <c r="G49" s="199"/>
      <c r="H49" s="19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8" t="s">
        <v>161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/>
      <c r="K50" s="7"/>
    </row>
    <row r="51" spans="1:11" ht="12.75">
      <c r="A51" s="198" t="s">
        <v>175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/>
      <c r="K51" s="7"/>
    </row>
    <row r="52" spans="1:11" ht="12.75">
      <c r="A52" s="198" t="s">
        <v>176</v>
      </c>
      <c r="B52" s="199"/>
      <c r="C52" s="199"/>
      <c r="D52" s="199"/>
      <c r="E52" s="199"/>
      <c r="F52" s="199"/>
      <c r="G52" s="199"/>
      <c r="H52" s="199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8" sqref="K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2" width="13.00390625" style="76" bestFit="1" customWidth="1"/>
    <col min="13" max="16384" width="9.140625" style="76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5"/>
    </row>
    <row r="2" spans="1:12" ht="15.75">
      <c r="A2" s="42"/>
      <c r="B2" s="74"/>
      <c r="C2" s="285" t="s">
        <v>282</v>
      </c>
      <c r="D2" s="285"/>
      <c r="E2" s="77">
        <v>42370</v>
      </c>
      <c r="F2" s="43" t="s">
        <v>250</v>
      </c>
      <c r="G2" s="286">
        <v>42460</v>
      </c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305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84078800</v>
      </c>
      <c r="K5" s="45">
        <v>84078800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/>
      <c r="K6" s="46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20022877</v>
      </c>
      <c r="K7" s="46">
        <v>20022877</v>
      </c>
    </row>
    <row r="8" spans="1:12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1194994262</v>
      </c>
      <c r="K8" s="46">
        <v>1426504469</v>
      </c>
      <c r="L8" s="128"/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231510207</v>
      </c>
      <c r="K9" s="46">
        <v>12364492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>
        <v>175709961</v>
      </c>
      <c r="K10" s="46">
        <v>175709961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>
        <v>-11100156</v>
      </c>
      <c r="K12" s="46">
        <v>-11100156</v>
      </c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1695215951</v>
      </c>
      <c r="K14" s="79">
        <f>SUM(K5:K13)</f>
        <v>1707580443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302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/>
      <c r="K23" s="45"/>
    </row>
    <row r="24" spans="1:11" ht="17.2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48">
        <v>19</v>
      </c>
      <c r="J24" s="80"/>
      <c r="K24" s="80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jamnica</cp:lastModifiedBy>
  <cp:lastPrinted>2016-04-29T06:25:09Z</cp:lastPrinted>
  <dcterms:created xsi:type="dcterms:W3CDTF">2008-10-17T11:51:54Z</dcterms:created>
  <dcterms:modified xsi:type="dcterms:W3CDTF">2016-04-29T06:25:15Z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