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<sst xmlns="http://schemas.openxmlformats.org/spreadsheetml/2006/main" count="396" uniqueCount="344">
  <si>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</si>
  <si>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</si>
  <si>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</si>
  <si>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</si>
  <si>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</si>
  <si>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</si>
  <si>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</si>
  <si>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</si>
  <si>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</si>
  <si>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</si>
  <si>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</si>
  <si>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</si>
  <si>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</si>
  <si>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</si>
  <si>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</si>
  <si>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</si>
  <si>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</si>
  <si>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</si>
  <si>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</si>
  <si>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</si>
  <si>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</si>
  <si>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</si>
  <si>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</si>
  <si>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</si>
  <si>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</si>
  <si>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</si>
  <si>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</si>
  <si>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</si>
  <si>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</si>
  <si>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</si>
  <si>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</si>
  <si>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</si>
  <si>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</si>
  <si>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</si>
  <si>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</si>
  <si>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</si>
  <si>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</si>
  <si>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</si>
  <si>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</si>
  <si>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</si>
  <si>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</si>
  <si>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</si>
  <si>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</si>
  <si>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</si>
  <si>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</si>
  <si>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</si>
  <si>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</si>
  <si>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</si>
  <si>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</si>
  <si>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</si>
  <si>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</si>
  <si>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</si>
  <si>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</si>
  <si>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</si>
  <si>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</si>
  <si>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</si>
  <si>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</si>
  <si>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</si>
  <si>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</si>
  <si>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</si>
  <si>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</si>
  <si>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</si>
  <si>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</si>
  <si>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</si>
  <si>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</si>
  <si>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</si>
  <si>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</si>
  <si>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</si>
  <si>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</si>
  <si>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</si>
  <si>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</si>
  <si>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</si>
  <si>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</si>
  <si>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</si>
  <si>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</si>
  <si>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</si>
  <si>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</si>
  <si>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</si>
  <si>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</si>
  <si>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</si>
  <si>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</si>
  <si>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</si>
  <si>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</si>
  <si>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</si>
  <si>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</si>
  <si>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</si>
  <si>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</si>
  <si>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</si>
  <si>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</si>
  <si>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</si>
  <si>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</si>
  <si>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</si>
  <si>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</si>
  <si>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</si>
  <si>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</si>
  <si>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</si>
  <si>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</si>
  <si>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</si>
  <si>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</si>
  <si>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</si>
  <si>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</si>
  <si>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</si>
  <si>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</si>
  <si>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</si>
  <si>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</si>
  <si>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</si>
  <si>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</si>
  <si>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</si>
  <si>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</si>
  <si>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</si>
  <si>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</si>
  <si>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</si>
  <si>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</si>
  <si>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</si>
  <si>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</si>
  <si>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</si>
  <si>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</si>
  <si>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</si>
  <si>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</si>
  <si>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</si>
  <si>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</si>
  <si>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</si>
  <si>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</si>
  <si>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</si>
  <si>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</si>
  <si>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</si>
  <si>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</si>
  <si>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</si>
  <si>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</si>
  <si>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</si>
  <si>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</si>
  <si>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</si>
  <si>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</si>
  <si>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</si>
  <si>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</si>
  <si>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</si>
  <si>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</si>
  <si>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</si>
  <si>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</si>
  <si>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</si>
  <si>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</si>
  <si>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</si>
  <si>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</si>
  <si>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</si>
  <si>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</si>
  <si>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</si>
  <si>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</si>
  <si>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</si>
  <si>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</si>
  <si>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</si>
  <si>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</si>
  <si>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</si>
  <si>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</si>
  <si>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</si>
  <si>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</si>
  <si>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</si>
  <si>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</si>
  <si>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</si>
  <si>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</si>
  <si>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</si>
  <si>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</si>
  <si>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</si>
  <si>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</si>
  <si>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</si>
  <si>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</si>
  <si>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</si>
  <si>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</si>
  <si>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</si>
  <si>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</si>
  <si>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</si>
  <si>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</si>
  <si>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</si>
  <si>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</si>
  <si>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</si>
  <si>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</si>
  <si>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</si>
  <si>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</si>
  <si>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</si>
  <si>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</si>
  <si>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</si>
  <si>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</si>
  <si>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</si>
  <si>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</si>
  <si>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</si>
  <si>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</si>
  <si>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</si>
  <si>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</si>
  <si>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</si>
  <si>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</si>
  <si>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</si>
  <si>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</si>
  <si>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</si>
  <si>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</si>
  <si>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</si>
  <si>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</si>
  <si>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</si>
  <si>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</si>
  <si>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</si>
  <si>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</si>
  <si>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</si>
  <si>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</si>
  <si>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</si>
  <si>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</si>
  <si>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</si>
  <si>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</si>
  <si>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</si>
  <si>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</si>
  <si>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</si>
  <si>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</si>
  <si>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</si>
  <si>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</si>
  <si>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</si>
  <si>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</si>
  <si>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</si>
  <si>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</si>
  <si>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</si>
  <si>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</si>
  <si>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</si>
  <si>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</si>
  <si>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</si>
  <si>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</si>
  <si>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</si>
  <si>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</si>
  <si>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</si>
  <si>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</si>
  <si>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</si>
  <si>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</si>
  <si>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</si>
  <si>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</si>
  <si>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</si>
  <si>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</si>
  <si>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</si>
  <si>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</si>
  <si>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</si>
  <si>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</si>
  <si>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</si>
  <si>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</si>
  <si>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</si>
  <si>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</si>
  <si>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</si>
  <si>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</si>
  <si>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</si>
  <si>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</si>
  <si>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</si>
  <si>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</si>
  <si>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</si>
  <si>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</si>
  <si>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</si>
  <si>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</si>
  <si>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</si>
  <si>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</si>
  <si>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</si>
  <si>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</si>
  <si>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</si>
  <si>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</si>
  <si>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</si>
  <si>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</si>
  <si>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</si>
  <si>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</si>
  <si>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</si>
  <si>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</si>
  <si>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</si>
  <si>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</si>
  <si>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</si>
  <si>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</si>
  <si>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</si>
  <si>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</si>
  <si>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</si>
  <si>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</si>
  <si>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</si>
  <si>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</si>
  <si>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</si>
  <si>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</si>
  <si>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</si>
  <si>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</si>
  <si>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</si>
  <si>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</si>
  <si>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</si>
  <si>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</si>
  <si>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</si>
  <si>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</si>
  <si>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</si>
  <si>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</si>
  <si>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</si>
  <si>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</si>
  <si>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</si>
  <si>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</si>
  <si>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</si>
  <si>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</si>
  <si>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</si>
  <si>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</si>
  <si>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</si>
  <si>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</si>
  <si>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</si>
  <si>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</si>
  <si>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</si>
  <si>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</si>
  <si>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</si>
  <si>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</si>
  <si>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</si>
  <si>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</si>
  <si>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</si>
  <si>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</si>
  <si>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</si>
  <si>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</si>
  <si>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</si>
  <si>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</si>
  <si>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</si>
  <si>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</si>
  <si>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</si>
  <si>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</si>
  <si>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</si>
  <si>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</si>
  <si>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</si>
  <si>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</si>
  <si>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</si>
  <si>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</si>
  <si>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</si>
  <si>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</si>
  <si>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</si>
  <si>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</si>
  <si>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</si>
  <si>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</si>
  <si>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</si>
  <si>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</si>
  <si>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</si>
  <si>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</si>
  <si>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</si>
  <si>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</si>
  <si>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</si>
  <si>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</si>
  <si>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</si>
  <si>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</si>
  <si>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IVAN MANDIĆ</t>
  </si>
  <si>
    <t>+38512393122</t>
  </si>
  <si>
    <t>+38512393213</t>
  </si>
  <si>
    <t>financije@jamnica.hr</t>
  </si>
  <si>
    <t>IVICA SERTIĆ</t>
  </si>
  <si>
    <t>stanje na dan 31.12.2015.</t>
  </si>
  <si>
    <t>Obveznik: Jamnica d.d.</t>
  </si>
  <si>
    <t>Obveznik:Jamnica d.d.</t>
  </si>
  <si>
    <t>u razdoblju 01.01.2015. do 31.12.2015.</t>
  </si>
  <si>
    <t>3115747</t>
  </si>
  <si>
    <t>01.01.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</si>
</sst>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21" sqref="G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343</v>
      </c>
      <c r="F2" s="12"/>
      <c r="G2" s="13" t="s">
        <v>250</v>
      </c>
      <c r="H2" s="120">
        <v>42369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342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323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1" t="s">
        <v>324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325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>
        <v>10000</v>
      </c>
      <c r="D14" s="180"/>
      <c r="E14" s="16"/>
      <c r="F14" s="153" t="s">
        <v>326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327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133</v>
      </c>
      <c r="D22" s="153" t="s">
        <v>326</v>
      </c>
      <c r="E22" s="164"/>
      <c r="F22" s="165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21</v>
      </c>
      <c r="D24" s="153" t="s">
        <v>330</v>
      </c>
      <c r="E24" s="164"/>
      <c r="F24" s="164"/>
      <c r="G24" s="165"/>
      <c r="H24" s="51" t="s">
        <v>261</v>
      </c>
      <c r="I24" s="122">
        <v>1041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331</v>
      </c>
      <c r="D26" s="25"/>
      <c r="E26" s="33"/>
      <c r="F26" s="24"/>
      <c r="G26" s="166" t="s">
        <v>263</v>
      </c>
      <c r="H26" s="137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333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334</v>
      </c>
      <c r="D48" s="134"/>
      <c r="E48" s="135"/>
      <c r="F48" s="16"/>
      <c r="G48" s="51" t="s">
        <v>271</v>
      </c>
      <c r="H48" s="138" t="s">
        <v>335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336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337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9" width="9.140625" style="52" customWidth="1"/>
    <col min="10" max="10" width="11.710937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338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339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966539443</v>
      </c>
      <c r="K8" s="53">
        <f>K9+K16+K26+K35+K39</f>
        <v>1001512455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2316078</v>
      </c>
      <c r="K9" s="53">
        <f>SUM(K10:K15)</f>
        <v>4374854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863444</v>
      </c>
      <c r="K11" s="7">
        <v>965203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1452634</v>
      </c>
      <c r="K14" s="7">
        <v>3409651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378546067</v>
      </c>
      <c r="K16" s="53">
        <f>SUM(K17:K25)</f>
        <v>369487673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179382066</v>
      </c>
      <c r="K17" s="7">
        <v>179382066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116136963</v>
      </c>
      <c r="K18" s="7">
        <v>107067515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47125982</v>
      </c>
      <c r="K19" s="7">
        <v>41772941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30083182</v>
      </c>
      <c r="K20" s="7">
        <v>27962556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2050499</v>
      </c>
      <c r="K22" s="7">
        <v>6059558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3767375</v>
      </c>
      <c r="K23" s="7">
        <v>7243037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577758492</v>
      </c>
      <c r="K26" s="53">
        <f>SUM(K27:K34)</f>
        <v>620782087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552911492</v>
      </c>
      <c r="K27" s="7">
        <v>567428673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>
        <v>20680013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24415849</v>
      </c>
      <c r="K31" s="7">
        <v>32041352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431151</v>
      </c>
      <c r="K32" s="7">
        <v>632049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5155869</v>
      </c>
      <c r="K35" s="53">
        <f>SUM(K36:K38)</f>
        <v>4092802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5155869</v>
      </c>
      <c r="K38" s="7">
        <v>4092802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2762937</v>
      </c>
      <c r="K39" s="7">
        <v>2775039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916929696</v>
      </c>
      <c r="K40" s="53">
        <f>K41+K49+K56+K64</f>
        <v>1093546031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106113271</v>
      </c>
      <c r="K41" s="53">
        <f>SUM(K42:K48)</f>
        <v>106546674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45383979</v>
      </c>
      <c r="K42" s="7">
        <v>47999233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25806438</v>
      </c>
      <c r="K44" s="7">
        <v>24482512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34922854</v>
      </c>
      <c r="K45" s="7">
        <v>33438409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>
        <v>626520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297885427</v>
      </c>
      <c r="K49" s="53">
        <f>SUM(K50:K55)</f>
        <v>178907128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107039681</v>
      </c>
      <c r="K50" s="7">
        <v>41178628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183681229</v>
      </c>
      <c r="K51" s="7">
        <v>130840813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81333</v>
      </c>
      <c r="K53" s="7">
        <v>86808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3387126</v>
      </c>
      <c r="K54" s="7">
        <v>2921497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3696058</v>
      </c>
      <c r="K55" s="7">
        <v>3879382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506817374</v>
      </c>
      <c r="K56" s="53">
        <f>SUM(K57:K63)</f>
        <v>805347762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492059374</v>
      </c>
      <c r="K58" s="7">
        <v>752646937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14558000</v>
      </c>
      <c r="K61" s="7">
        <v>46631747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200000</v>
      </c>
      <c r="K62" s="7">
        <v>6069078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6113624</v>
      </c>
      <c r="K64" s="7">
        <v>2744467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4663876</v>
      </c>
      <c r="K65" s="7">
        <v>6988634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1888133015</v>
      </c>
      <c r="K66" s="53">
        <f>K7+K8+K40+K65</f>
        <v>2102047120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1466342957</v>
      </c>
      <c r="K69" s="54">
        <f>K70+K71+K72+K78+K79+K82+K85</f>
        <v>1657800947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84078800</v>
      </c>
      <c r="K70" s="7">
        <v>84078800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4203940</v>
      </c>
      <c r="K72" s="53">
        <f>K73+K74-K75+K76+K77</f>
        <v>20022877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4203940</v>
      </c>
      <c r="K73" s="7">
        <v>4203940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>
        <v>15818937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143062147</v>
      </c>
      <c r="K78" s="7">
        <v>127194801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1043349738</v>
      </c>
      <c r="K79" s="53">
        <f>K80-K81</f>
        <v>1194994262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1043349738</v>
      </c>
      <c r="K80" s="7">
        <v>1194994262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191648332</v>
      </c>
      <c r="K82" s="53">
        <f>K83-K84</f>
        <v>231510207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191648332</v>
      </c>
      <c r="K83" s="7">
        <v>231510207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3438097</v>
      </c>
      <c r="K86" s="53">
        <f>SUM(K87:K89)</f>
        <v>3277156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3438097</v>
      </c>
      <c r="K87" s="7">
        <v>3277156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30423173</v>
      </c>
      <c r="K90" s="53">
        <f>SUM(K91:K99)</f>
        <v>35571199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>
        <v>5148026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30423173</v>
      </c>
      <c r="K99" s="7">
        <v>30423173</v>
      </c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386409704</v>
      </c>
      <c r="K100" s="53">
        <f>SUM(K101:K112)</f>
        <v>404226280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59374048</v>
      </c>
      <c r="K101" s="7">
        <v>48488693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>
        <v>3432017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12404529</v>
      </c>
      <c r="K103" s="7"/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39539040</v>
      </c>
      <c r="K104" s="7">
        <v>44142456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195917202</v>
      </c>
      <c r="K105" s="7">
        <v>224414206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10000000</v>
      </c>
      <c r="K106" s="7">
        <v>40000000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10153830</v>
      </c>
      <c r="K108" s="7">
        <v>9112935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58208355</v>
      </c>
      <c r="K109" s="7">
        <v>33843825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812700</v>
      </c>
      <c r="K112" s="7">
        <v>792148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1519084</v>
      </c>
      <c r="K113" s="7">
        <v>1171538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1888133015</v>
      </c>
      <c r="K114" s="53">
        <f>K69+K86+K90+K100+K113</f>
        <v>2102047120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L67" sqref="L6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00390625" style="52" customWidth="1"/>
    <col min="12" max="12" width="11.140625" style="52" bestFit="1" customWidth="1"/>
    <col min="13" max="13" width="10.28125" style="52" customWidth="1"/>
    <col min="14" max="16" width="15.57421875" style="128" bestFit="1" customWidth="1"/>
    <col min="17" max="17" width="16.28125" style="128" bestFit="1" customWidth="1"/>
    <col min="18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1388897807</v>
      </c>
      <c r="K7" s="54">
        <f>SUM(K8:K9)</f>
        <v>348750791</v>
      </c>
      <c r="L7" s="54">
        <f>SUM(L8:L9)</f>
        <v>1512531309</v>
      </c>
      <c r="M7" s="54">
        <f>SUM(M8:M9)</f>
        <v>306532981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1384447824</v>
      </c>
      <c r="K8" s="7">
        <v>348952953</v>
      </c>
      <c r="L8" s="7">
        <v>1511295830</v>
      </c>
      <c r="M8" s="7">
        <v>306100416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4449983</v>
      </c>
      <c r="K9" s="7">
        <v>-202162</v>
      </c>
      <c r="L9" s="7">
        <v>1235479</v>
      </c>
      <c r="M9" s="7">
        <v>432565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1259512550</v>
      </c>
      <c r="K10" s="53">
        <f>K11+K12+K16+K20+K21+K22+K25+K26</f>
        <v>307297201</v>
      </c>
      <c r="L10" s="53">
        <f>L11+L12+L16+L20+L21+L22+L25+L26</f>
        <v>1375120956</v>
      </c>
      <c r="M10" s="53">
        <f>M11+M12+M16+M20+M21+M22+M25+M26</f>
        <v>293571614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1393777</v>
      </c>
      <c r="K11" s="7">
        <v>8630308</v>
      </c>
      <c r="L11" s="7">
        <v>1267879</v>
      </c>
      <c r="M11" s="7">
        <v>3073712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894143163</v>
      </c>
      <c r="K12" s="53">
        <f>SUM(K13:K15)</f>
        <v>202184675</v>
      </c>
      <c r="L12" s="53">
        <f>SUM(L13:L15)</f>
        <v>1039542720</v>
      </c>
      <c r="M12" s="53">
        <f>SUM(M13:M15)</f>
        <v>203137736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344678685</v>
      </c>
      <c r="K13" s="7">
        <v>67203098</v>
      </c>
      <c r="L13" s="7">
        <v>261792029</v>
      </c>
      <c r="M13" s="7">
        <v>46039053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319832829</v>
      </c>
      <c r="K14" s="7">
        <v>72303355</v>
      </c>
      <c r="L14" s="7">
        <v>494994904</v>
      </c>
      <c r="M14" s="7">
        <v>96718604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229631649</v>
      </c>
      <c r="K15" s="7">
        <v>62678222</v>
      </c>
      <c r="L15" s="7">
        <v>282755787</v>
      </c>
      <c r="M15" s="7">
        <v>60380079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157637296</v>
      </c>
      <c r="K16" s="53">
        <f>SUM(K17:K19)</f>
        <v>38494766</v>
      </c>
      <c r="L16" s="53">
        <f>SUM(L17:L19)</f>
        <v>149373479</v>
      </c>
      <c r="M16" s="53">
        <f>SUM(M17:M19)</f>
        <v>36711040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93087608</v>
      </c>
      <c r="K17" s="7">
        <v>22837253</v>
      </c>
      <c r="L17" s="7">
        <v>88951382</v>
      </c>
      <c r="M17" s="7">
        <v>21715111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41704797</v>
      </c>
      <c r="K18" s="7">
        <v>9945435</v>
      </c>
      <c r="L18" s="7">
        <v>38329413</v>
      </c>
      <c r="M18" s="7">
        <v>9578323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22844891</v>
      </c>
      <c r="K19" s="7">
        <v>5712078</v>
      </c>
      <c r="L19" s="7">
        <v>22092684</v>
      </c>
      <c r="M19" s="7">
        <v>5417606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44045190</v>
      </c>
      <c r="K20" s="7">
        <v>10015711</v>
      </c>
      <c r="L20" s="7">
        <v>37853306</v>
      </c>
      <c r="M20" s="7">
        <v>9598485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158371864</v>
      </c>
      <c r="K21" s="7">
        <v>44190933</v>
      </c>
      <c r="L21" s="7">
        <v>141334949</v>
      </c>
      <c r="M21" s="7">
        <v>38562406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3921260</v>
      </c>
      <c r="K22" s="53">
        <f>SUM(K23:K24)</f>
        <v>3780808</v>
      </c>
      <c r="L22" s="53">
        <f>SUM(L23:L24)</f>
        <v>5748623</v>
      </c>
      <c r="M22" s="53">
        <f>SUM(M23:M24)</f>
        <v>2488235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3921260</v>
      </c>
      <c r="K24" s="7">
        <v>3780808</v>
      </c>
      <c r="L24" s="7">
        <v>5748623</v>
      </c>
      <c r="M24" s="7">
        <v>2488235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114896608</v>
      </c>
      <c r="K27" s="53">
        <f>SUM(K28:K32)</f>
        <v>15979391</v>
      </c>
      <c r="L27" s="53">
        <f>SUM(L28:L32)</f>
        <v>143059618</v>
      </c>
      <c r="M27" s="53">
        <f>SUM(M28:M32)</f>
        <v>19753266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110886431</v>
      </c>
      <c r="K28" s="7">
        <v>15060706</v>
      </c>
      <c r="L28" s="7">
        <v>138464060</v>
      </c>
      <c r="M28" s="7">
        <v>19116018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4010177</v>
      </c>
      <c r="K29" s="7">
        <v>918685</v>
      </c>
      <c r="L29" s="7">
        <v>4595558</v>
      </c>
      <c r="M29" s="7">
        <v>637248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14855899</v>
      </c>
      <c r="K33" s="53">
        <f>SUM(K34:K37)</f>
        <v>5909694</v>
      </c>
      <c r="L33" s="53">
        <f>SUM(L34:L37)</f>
        <v>14204424</v>
      </c>
      <c r="M33" s="53">
        <f>SUM(M34:M37)</f>
        <v>4781236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6600772</v>
      </c>
      <c r="K34" s="7">
        <v>2096040</v>
      </c>
      <c r="L34" s="7">
        <v>5372711</v>
      </c>
      <c r="M34" s="7">
        <v>1752020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8255127</v>
      </c>
      <c r="K35" s="7">
        <v>3813654</v>
      </c>
      <c r="L35" s="7">
        <v>8831713</v>
      </c>
      <c r="M35" s="7">
        <v>3029216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1503794415</v>
      </c>
      <c r="K42" s="53">
        <f>K7+K27+K38+K40</f>
        <v>364730182</v>
      </c>
      <c r="L42" s="53">
        <f>L7+L27+L38+L40</f>
        <v>1655590927</v>
      </c>
      <c r="M42" s="53">
        <f>M7+M27+M38+M40</f>
        <v>326286247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1274368449</v>
      </c>
      <c r="K43" s="53">
        <f>K10+K33+K39+K41</f>
        <v>313206895</v>
      </c>
      <c r="L43" s="53">
        <f>L10+L33+L39+L41</f>
        <v>1389325380</v>
      </c>
      <c r="M43" s="53">
        <f>M10+M33+M39+M41</f>
        <v>298352850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229425966</v>
      </c>
      <c r="K44" s="53">
        <f>K42-K43</f>
        <v>51523287</v>
      </c>
      <c r="L44" s="53">
        <f>L42-L43</f>
        <v>266265547</v>
      </c>
      <c r="M44" s="53">
        <f>M42-M43</f>
        <v>27933397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229425966</v>
      </c>
      <c r="K45" s="53">
        <f>IF(K42&gt;K43,K42-K43,0)</f>
        <v>51523287</v>
      </c>
      <c r="L45" s="53">
        <f>IF(L42&gt;L43,L42-L43,0)</f>
        <v>266265547</v>
      </c>
      <c r="M45" s="53">
        <f>IF(M42&gt;M43,M42-M43,0)</f>
        <v>27933397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37777634</v>
      </c>
      <c r="K47" s="7">
        <v>19782815</v>
      </c>
      <c r="L47" s="7">
        <v>34755340</v>
      </c>
      <c r="M47" s="7">
        <v>10954900</v>
      </c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191648332</v>
      </c>
      <c r="K48" s="53">
        <f>K44-K47</f>
        <v>31740472</v>
      </c>
      <c r="L48" s="53">
        <f>L44-L47</f>
        <v>231510207</v>
      </c>
      <c r="M48" s="53">
        <f>M44-M47</f>
        <v>16978497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191648332</v>
      </c>
      <c r="K49" s="53">
        <f>IF(K48&gt;0,K48,0)</f>
        <v>31740472</v>
      </c>
      <c r="L49" s="53">
        <f>IF(L48&gt;0,L48,0)</f>
        <v>231510207</v>
      </c>
      <c r="M49" s="53">
        <f>IF(M48&gt;0,M48,0)</f>
        <v>16978497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191648332</v>
      </c>
      <c r="K56" s="6">
        <v>31740472</v>
      </c>
      <c r="L56" s="6">
        <v>231510207</v>
      </c>
      <c r="M56" s="6">
        <v>16978497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-355573</v>
      </c>
      <c r="K57" s="53">
        <f>SUM(K58:K64)</f>
        <v>-355573</v>
      </c>
      <c r="L57" s="53">
        <f>SUM(L58:L64)</f>
        <v>-60510</v>
      </c>
      <c r="M57" s="53">
        <f>SUM(M58:M64)</f>
        <v>-60510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>
        <v>-355573</v>
      </c>
      <c r="K60" s="7">
        <v>-355573</v>
      </c>
      <c r="L60" s="7">
        <v>-60510</v>
      </c>
      <c r="M60" s="7">
        <v>-60510</v>
      </c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>
        <v>-71115</v>
      </c>
      <c r="K65" s="7">
        <v>-71115</v>
      </c>
      <c r="L65" s="7">
        <v>-12102</v>
      </c>
      <c r="M65" s="7">
        <v>-12102</v>
      </c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-284458</v>
      </c>
      <c r="K66" s="53">
        <f>K57-K65</f>
        <v>-284458</v>
      </c>
      <c r="L66" s="53">
        <f>L57-L65</f>
        <v>-48408</v>
      </c>
      <c r="M66" s="53">
        <f>M57-M65</f>
        <v>-48408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191363874</v>
      </c>
      <c r="K67" s="61">
        <f>K56+K66</f>
        <v>31456014</v>
      </c>
      <c r="L67" s="61">
        <f>L56+L66</f>
        <v>231461799</v>
      </c>
      <c r="M67" s="61">
        <f>M56+M66</f>
        <v>16930089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7" sqref="K37"/>
    </sheetView>
  </sheetViews>
  <sheetFormatPr defaultColWidth="9.140625" defaultRowHeight="12.75"/>
  <cols>
    <col min="1" max="9" width="9.140625" style="52" customWidth="1"/>
    <col min="10" max="11" width="10.00390625" style="52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229425966</v>
      </c>
      <c r="K7" s="7">
        <v>266265547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44045190</v>
      </c>
      <c r="K8" s="7">
        <v>37853306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65526486</v>
      </c>
      <c r="K9" s="7">
        <v>8418480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65804606</v>
      </c>
      <c r="K10" s="7">
        <v>118978299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6810219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19718790</v>
      </c>
      <c r="K12" s="7"/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431331257</v>
      </c>
      <c r="K13" s="53">
        <f>SUM(K7:K12)</f>
        <v>431515632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>
        <v>433403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259388637</v>
      </c>
      <c r="K17" s="7">
        <v>176635683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259388637</v>
      </c>
      <c r="K18" s="53">
        <f>SUM(K14:K17)</f>
        <v>177069086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171942620</v>
      </c>
      <c r="K19" s="53">
        <f>IF(K13&gt;K18,K13-K18,0)</f>
        <v>254446546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5777044</v>
      </c>
      <c r="K22" s="7">
        <v>850361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54110848</v>
      </c>
      <c r="K24" s="7">
        <v>34192759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55694343</v>
      </c>
      <c r="K25" s="7">
        <v>104003978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210850231</v>
      </c>
      <c r="K26" s="7"/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326432466</v>
      </c>
      <c r="K27" s="53">
        <f>SUM(K22:K26)</f>
        <v>139047098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53371750</v>
      </c>
      <c r="K28" s="7">
        <v>31204808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358684470</v>
      </c>
      <c r="K29" s="7">
        <v>22203195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5155869</v>
      </c>
      <c r="K30" s="7">
        <v>329626504</v>
      </c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417212089</v>
      </c>
      <c r="K31" s="53">
        <f>SUM(K28:K30)</f>
        <v>383034507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90779623</v>
      </c>
      <c r="K33" s="53">
        <f>IF(K31&gt;K27,K31-K27,0)</f>
        <v>243987409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>
        <v>8580043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>
        <v>30000000</v>
      </c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0</v>
      </c>
      <c r="K38" s="53">
        <f>SUM(K35:K37)</f>
        <v>38580043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8050291</v>
      </c>
      <c r="K39" s="7">
        <v>12404529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70006664</v>
      </c>
      <c r="K40" s="7">
        <v>40003808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3743948</v>
      </c>
      <c r="K43" s="7"/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81800903</v>
      </c>
      <c r="K44" s="53">
        <f>SUM(K39:K43)</f>
        <v>52408337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81800903</v>
      </c>
      <c r="K46" s="53">
        <f>IF(K44&gt;K38,K44-K38,0)</f>
        <v>13828294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637906</v>
      </c>
      <c r="K48" s="53">
        <f>IF(K20-K19+K33-K32+K46-K45&gt;0,K20-K19+K33-K32+K46-K45,0)</f>
        <v>3369157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6751530</v>
      </c>
      <c r="K49" s="7">
        <v>6113624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637906</v>
      </c>
      <c r="K51" s="7">
        <v>3369157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6113624</v>
      </c>
      <c r="K52" s="61">
        <f>K49+K50-K51</f>
        <v>2744467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>
        <v>42005</v>
      </c>
      <c r="F2" s="43" t="s">
        <v>250</v>
      </c>
      <c r="G2" s="286">
        <v>42369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84078800</v>
      </c>
      <c r="K5" s="45">
        <v>84078800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4203940</v>
      </c>
      <c r="K7" s="46">
        <v>20022877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1043349738</v>
      </c>
      <c r="K8" s="46">
        <v>1194994262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191648332</v>
      </c>
      <c r="K9" s="46">
        <v>231510207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154113894</v>
      </c>
      <c r="K10" s="46">
        <v>138294957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-11051747</v>
      </c>
      <c r="K12" s="46">
        <v>-11100156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1466342957</v>
      </c>
      <c r="K14" s="79">
        <f>SUM(K5:K13)</f>
        <v>1657800947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2016-02-29T10:47:39Z</cp:lastPrinted>
  <dcterms:created xsi:type="dcterms:W3CDTF">2008-10-17T11:51:54Z</dcterms:created>
  <dcterms:modified xsi:type="dcterms:W3CDTF">2016-02-29T11:48:40Z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