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<sst xmlns="http://schemas.openxmlformats.org/spreadsheetml/2006/main" count="395" uniqueCount="342">
  <si>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</si>
  <si>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</si>
  <si>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</si>
  <si>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</si>
  <si>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</si>
  <si>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</si>
  <si>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</si>
  <si>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</si>
  <si>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</si>
  <si>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</si>
  <si>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</si>
  <si>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</si>
  <si>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</si>
  <si>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</si>
  <si>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</si>
  <si>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</si>
  <si>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</si>
  <si>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</si>
  <si>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</si>
  <si>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</si>
  <si>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</si>
  <si>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</si>
  <si>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</si>
  <si>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</si>
  <si>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</si>
  <si>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</si>
  <si>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</si>
  <si>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</si>
  <si>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</si>
  <si>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</si>
  <si>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</si>
  <si>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</si>
  <si>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</si>
  <si>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</si>
  <si>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</si>
  <si>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</si>
  <si>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</si>
  <si>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</si>
  <si>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</si>
  <si>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</si>
  <si>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</si>
  <si>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</si>
  <si>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</si>
  <si>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</si>
  <si>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</si>
  <si>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</si>
  <si>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</si>
  <si>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</si>
  <si>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</si>
  <si>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</si>
  <si>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</si>
  <si>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</si>
  <si>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</si>
  <si>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</si>
  <si>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</si>
  <si>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</si>
  <si>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</si>
  <si>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</si>
  <si>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</si>
  <si>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</si>
  <si>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</si>
  <si>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</si>
  <si>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</si>
  <si>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</si>
  <si>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</si>
  <si>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</si>
  <si>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</si>
  <si>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</si>
  <si>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</si>
  <si>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</si>
  <si>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</si>
  <si>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</si>
  <si>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</si>
  <si>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</si>
  <si>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</si>
  <si>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</si>
  <si>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</si>
  <si>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</si>
  <si>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</si>
  <si>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</si>
  <si>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</si>
  <si>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</si>
  <si>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</si>
  <si>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</si>
  <si>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</si>
  <si>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</si>
  <si>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</si>
  <si>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</si>
  <si>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</si>
  <si>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</si>
  <si>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</si>
  <si>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</si>
  <si>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</si>
  <si>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</si>
  <si>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</si>
  <si>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</si>
  <si>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</si>
  <si>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</si>
  <si>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</si>
  <si>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</si>
  <si>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</si>
  <si>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</si>
  <si>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</si>
  <si>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</si>
  <si>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</si>
  <si>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</si>
  <si>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</si>
  <si>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</si>
  <si>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</si>
  <si>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</si>
  <si>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</si>
  <si>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</si>
  <si>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</si>
  <si>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</si>
  <si>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</si>
  <si>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</si>
  <si>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</si>
  <si>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</si>
  <si>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</si>
  <si>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</si>
  <si>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</si>
  <si>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</si>
  <si>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</si>
  <si>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</si>
  <si>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</si>
  <si>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</si>
  <si>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</si>
  <si>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</si>
  <si>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</si>
  <si>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</si>
  <si>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</si>
  <si>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</si>
  <si>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</si>
  <si>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</si>
  <si>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</si>
  <si>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</si>
  <si>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</si>
  <si>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</si>
  <si>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</si>
  <si>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</si>
  <si>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</si>
  <si>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</si>
  <si>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</si>
  <si>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</si>
  <si>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</si>
  <si>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</si>
  <si>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</si>
  <si>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</si>
  <si>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</si>
  <si>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</si>
  <si>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</si>
  <si>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</si>
  <si>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</si>
  <si>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</si>
  <si>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</si>
  <si>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</si>
  <si>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</si>
  <si>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</si>
  <si>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</si>
  <si>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</si>
  <si>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</si>
  <si>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</si>
  <si>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</si>
  <si>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</si>
  <si>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</si>
  <si>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</si>
  <si>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</si>
  <si>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</si>
  <si>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</si>
  <si>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</si>
  <si>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</si>
  <si>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</si>
  <si>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</si>
  <si>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</si>
  <si>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</si>
  <si>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</si>
  <si>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</si>
  <si>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</si>
  <si>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</si>
  <si>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</si>
  <si>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</si>
  <si>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</si>
  <si>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</si>
  <si>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</si>
  <si>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</si>
  <si>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</si>
  <si>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</si>
  <si>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</si>
  <si>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</si>
  <si>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</si>
  <si>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</si>
  <si>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</si>
  <si>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</si>
  <si>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</si>
  <si>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</si>
  <si>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</si>
  <si>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</si>
  <si>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</si>
  <si>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</si>
  <si>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</si>
  <si>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</si>
  <si>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</si>
  <si>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</si>
  <si>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</si>
  <si>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</si>
  <si>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</si>
  <si>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</si>
  <si>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</si>
  <si>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</si>
  <si>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</si>
  <si>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</si>
  <si>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</si>
  <si>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</si>
  <si>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</si>
  <si>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</si>
  <si>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</si>
  <si>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</si>
  <si>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</si>
  <si>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</si>
  <si>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</si>
  <si>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</si>
  <si>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</si>
  <si>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</si>
  <si>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</si>
  <si>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</si>
  <si>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</si>
  <si>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</si>
  <si>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</si>
  <si>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</si>
  <si>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</si>
  <si>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</si>
  <si>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</si>
  <si>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</si>
  <si>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</si>
  <si>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</si>
  <si>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</si>
  <si>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</si>
  <si>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</si>
  <si>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</si>
  <si>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</si>
  <si>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</si>
  <si>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</si>
  <si>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</si>
  <si>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</si>
  <si>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</si>
  <si>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</si>
  <si>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</si>
  <si>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</si>
  <si>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</si>
  <si>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</si>
  <si>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</si>
  <si>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</si>
  <si>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</si>
  <si>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</si>
  <si>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</si>
  <si>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</si>
  <si>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</si>
  <si>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</si>
  <si>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</si>
  <si>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</si>
  <si>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</si>
  <si>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</si>
  <si>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</si>
  <si>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</si>
  <si>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</si>
  <si>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</si>
  <si>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</si>
  <si>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</si>
  <si>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</si>
  <si>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</si>
  <si>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</si>
  <si>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</si>
  <si>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</si>
  <si>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</si>
  <si>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</si>
  <si>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</si>
  <si>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</si>
  <si>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</si>
  <si>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</si>
  <si>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</si>
  <si>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</si>
  <si>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</si>
  <si>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</si>
  <si>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</si>
  <si>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</si>
  <si>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</si>
  <si>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</si>
  <si>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</si>
  <si>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</si>
  <si>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</si>
  <si>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</si>
  <si>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</si>
  <si>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</si>
  <si>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</si>
  <si>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</si>
  <si>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</si>
  <si>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</si>
  <si>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</si>
  <si>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</si>
  <si>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</si>
  <si>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</si>
  <si>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</si>
  <si>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</si>
  <si>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</si>
  <si>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</si>
  <si>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</si>
  <si>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</si>
  <si>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</si>
  <si>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</si>
  <si>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</si>
  <si>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</si>
  <si>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</si>
  <si>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</si>
  <si>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</si>
  <si>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</si>
  <si>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</si>
  <si>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</si>
  <si>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</si>
  <si>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</si>
  <si>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</si>
  <si>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</si>
  <si>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</si>
  <si>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</si>
  <si>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Jamnica d.d.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</si>
  <si>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</si>
  <si>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</si>
  <si>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</si>
  <si>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</si>
  <si>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</si>
  <si>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</si>
  <si>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</si>
  <si>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</si>
  <si>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</si>
  <si>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NE</t>
  </si>
  <si>
    <t>1107</t>
  </si>
  <si>
    <t>IVAN MANDIĆ</t>
  </si>
  <si>
    <t>012393122</t>
  </si>
  <si>
    <t>012393213</t>
  </si>
  <si>
    <t>ivan.mandic@jamnica.hr</t>
  </si>
  <si>
    <t>stanje na dan 30.06.2017.</t>
  </si>
  <si>
    <t>u razdoblju 01.01.2017. do 30.06.2017.</t>
  </si>
  <si>
    <t>MISLAV GALIĆ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</si>
</sst>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6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4" xfId="60" applyFont="1" applyBorder="1" applyAlignment="1">
      <alignment/>
      <protection/>
    </xf>
    <xf numFmtId="0" fontId="3" fillId="0" borderId="25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5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5" xfId="60" applyFont="1" applyFill="1" applyBorder="1" applyAlignment="1" applyProtection="1">
      <alignment/>
      <protection hidden="1"/>
    </xf>
    <xf numFmtId="0" fontId="3" fillId="0" borderId="25" xfId="60" applyFont="1" applyBorder="1" applyAlignment="1" applyProtection="1">
      <alignment wrapText="1"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25" xfId="60" applyFont="1" applyFill="1" applyBorder="1" applyAlignment="1" applyProtection="1">
      <alignment horizontal="right" vertical="center"/>
      <protection hidden="1" locked="0"/>
    </xf>
    <xf numFmtId="0" fontId="3" fillId="0" borderId="25" xfId="60" applyFont="1" applyBorder="1" applyAlignment="1" applyProtection="1">
      <alignment vertical="top"/>
      <protection hidden="1"/>
    </xf>
    <xf numFmtId="0" fontId="3" fillId="0" borderId="25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>
      <alignment/>
      <protection/>
    </xf>
    <xf numFmtId="0" fontId="3" fillId="0" borderId="25" xfId="60" applyFont="1" applyBorder="1" applyAlignment="1" applyProtection="1">
      <alignment horizontal="left" vertical="top" indent="2"/>
      <protection hidden="1"/>
    </xf>
    <xf numFmtId="0" fontId="3" fillId="0" borderId="25" xfId="60" applyFont="1" applyBorder="1" applyAlignment="1" applyProtection="1">
      <alignment horizontal="left" vertical="top" wrapText="1" indent="2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49" fontId="2" fillId="0" borderId="25" xfId="60" applyNumberFormat="1" applyFont="1" applyBorder="1" applyAlignment="1" applyProtection="1">
      <alignment horizontal="center" vertical="center"/>
      <protection hidden="1" locked="0"/>
    </xf>
    <xf numFmtId="0" fontId="3" fillId="0" borderId="16" xfId="60" applyFont="1" applyBorder="1" applyAlignment="1" applyProtection="1">
      <alignment horizontal="left" vertical="top"/>
      <protection hidden="1"/>
    </xf>
    <xf numFmtId="0" fontId="3" fillId="0" borderId="25" xfId="60" applyFont="1" applyBorder="1" applyAlignment="1" applyProtection="1">
      <alignment horizontal="lef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13" fillId="0" borderId="25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/>
      <protection hidden="1"/>
    </xf>
    <xf numFmtId="0" fontId="3" fillId="0" borderId="29" xfId="60" applyFont="1" applyFill="1" applyBorder="1" applyAlignment="1" applyProtection="1">
      <alignment/>
      <protection hidden="1"/>
    </xf>
    <xf numFmtId="14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49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0" fillId="0" borderId="0" xfId="59">
      <alignment/>
      <protection/>
    </xf>
    <xf numFmtId="3" fontId="0" fillId="0" borderId="0" xfId="59" applyNumberFormat="1" applyFill="1">
      <alignment/>
      <protection/>
    </xf>
    <xf numFmtId="4" fontId="0" fillId="0" borderId="0" xfId="59" applyNumberFormat="1" applyFill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" fillId="19" borderId="0" xfId="0" applyNumberFormat="1" applyFont="1" applyFill="1" applyBorder="1" applyAlignment="1" applyProtection="1">
      <alignment vertical="center"/>
      <protection hidden="1"/>
    </xf>
    <xf numFmtId="3" fontId="1" fillId="33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5" xfId="60" applyFont="1" applyBorder="1" applyAlignment="1" applyProtection="1">
      <alignment horizontal="center" vertical="center" wrapText="1"/>
      <protection hidden="1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5" xfId="60" applyFont="1" applyBorder="1" applyAlignment="1" applyProtection="1">
      <alignment horizontal="right"/>
      <protection hidden="1"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5" xfId="60" applyFont="1" applyBorder="1" applyAlignment="1" applyProtection="1">
      <alignment horizontal="right" wrapText="1"/>
      <protection hidden="1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3" fillId="0" borderId="28" xfId="60" applyFont="1" applyFill="1" applyBorder="1" applyAlignment="1">
      <alignment horizontal="left" vertical="center"/>
      <protection/>
    </xf>
    <xf numFmtId="0" fontId="3" fillId="0" borderId="29" xfId="60" applyFont="1" applyFill="1" applyBorder="1" applyAlignment="1">
      <alignment horizontal="left" vertical="center"/>
      <protection/>
    </xf>
    <xf numFmtId="1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60" applyFont="1" applyFill="1" applyBorder="1" applyAlignment="1" applyProtection="1">
      <alignment/>
      <protection hidden="1" locked="0"/>
    </xf>
    <xf numFmtId="0" fontId="2" fillId="0" borderId="29" xfId="60" applyFont="1" applyFill="1" applyBorder="1" applyAlignment="1" applyProtection="1">
      <alignment/>
      <protection hidden="1" locked="0"/>
    </xf>
    <xf numFmtId="0" fontId="3" fillId="0" borderId="28" xfId="60" applyFont="1" applyFill="1" applyBorder="1" applyAlignment="1">
      <alignment horizontal="left"/>
      <protection/>
    </xf>
    <xf numFmtId="0" fontId="3" fillId="0" borderId="29" xfId="60" applyFont="1" applyFill="1" applyBorder="1" applyAlignment="1">
      <alignment horizontal="left"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5" xfId="60" applyFont="1" applyBorder="1" applyAlignment="1">
      <alignment horizontal="center"/>
      <protection/>
    </xf>
    <xf numFmtId="0" fontId="2" fillId="0" borderId="27" xfId="60" applyFont="1" applyFill="1" applyBorder="1" applyAlignment="1" applyProtection="1">
      <alignment horizontal="right" vertical="center"/>
      <protection hidden="1" locked="0"/>
    </xf>
    <xf numFmtId="0" fontId="3" fillId="0" borderId="28" xfId="60" applyFont="1" applyFill="1" applyBorder="1" applyAlignment="1">
      <alignment/>
      <protection/>
    </xf>
    <xf numFmtId="0" fontId="3" fillId="0" borderId="29" xfId="60" applyFont="1" applyFill="1" applyBorder="1" applyAlignment="1">
      <alignment/>
      <protection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2" fillId="0" borderId="29" xfId="60" applyFont="1" applyFill="1" applyBorder="1" applyAlignment="1" applyProtection="1">
      <alignment horizontal="left" vertical="center"/>
      <protection hidden="1" locked="0"/>
    </xf>
    <xf numFmtId="0" fontId="3" fillId="0" borderId="25" xfId="60" applyFont="1" applyBorder="1" applyAlignment="1" applyProtection="1">
      <alignment horizontal="right" wrapText="1"/>
      <protection hidden="1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31" xfId="60" applyFont="1" applyBorder="1" applyAlignment="1" applyProtection="1">
      <alignment horizontal="center" vertical="top"/>
      <protection hidden="1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/>
      <protection/>
    </xf>
    <xf numFmtId="0" fontId="3" fillId="0" borderId="28" xfId="60" applyFont="1" applyFill="1" applyBorder="1" applyAlignment="1" applyProtection="1">
      <alignment horizontal="center" vertical="top"/>
      <protection hidden="1"/>
    </xf>
    <xf numFmtId="0" fontId="3" fillId="0" borderId="28" xfId="60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5" applyFont="1" applyBorder="1" applyAlignment="1" applyProtection="1">
      <alignment horizontal="left"/>
      <protection hidden="1"/>
    </xf>
    <xf numFmtId="0" fontId="18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5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Style 1 3" xfId="67"/>
    <cellStyle name="Title" xfId="68"/>
    <cellStyle name="Total" xfId="69"/>
    <cellStyle name="Warning Text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ivan.mandic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6" t="s">
        <v>248</v>
      </c>
      <c r="B1" s="197"/>
      <c r="C1" s="19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3" t="s">
        <v>249</v>
      </c>
      <c r="B2" s="154"/>
      <c r="C2" s="154"/>
      <c r="D2" s="155"/>
      <c r="E2" s="120">
        <v>42736</v>
      </c>
      <c r="F2" s="12"/>
      <c r="G2" s="13" t="s">
        <v>250</v>
      </c>
      <c r="H2" s="120">
        <v>42916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6" t="s">
        <v>317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251</v>
      </c>
      <c r="B6" s="160"/>
      <c r="C6" s="151" t="s">
        <v>324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1" t="s">
        <v>252</v>
      </c>
      <c r="B8" s="162"/>
      <c r="C8" s="151" t="s">
        <v>325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8" t="s">
        <v>253</v>
      </c>
      <c r="B10" s="149"/>
      <c r="C10" s="151" t="s">
        <v>326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254</v>
      </c>
      <c r="B12" s="160"/>
      <c r="C12" s="163" t="s">
        <v>327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255</v>
      </c>
      <c r="B14" s="160"/>
      <c r="C14" s="166">
        <v>10000</v>
      </c>
      <c r="D14" s="167"/>
      <c r="E14" s="16"/>
      <c r="F14" s="163" t="s">
        <v>328</v>
      </c>
      <c r="G14" s="164"/>
      <c r="H14" s="164"/>
      <c r="I14" s="16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256</v>
      </c>
      <c r="B16" s="160"/>
      <c r="C16" s="163" t="s">
        <v>329</v>
      </c>
      <c r="D16" s="164"/>
      <c r="E16" s="164"/>
      <c r="F16" s="164"/>
      <c r="G16" s="164"/>
      <c r="H16" s="164"/>
      <c r="I16" s="16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257</v>
      </c>
      <c r="B18" s="160"/>
      <c r="C18" s="168" t="s">
        <v>330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258</v>
      </c>
      <c r="B20" s="160"/>
      <c r="C20" s="168" t="s">
        <v>331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259</v>
      </c>
      <c r="B22" s="160"/>
      <c r="C22" s="121">
        <v>133</v>
      </c>
      <c r="D22" s="163" t="s">
        <v>328</v>
      </c>
      <c r="E22" s="171"/>
      <c r="F22" s="172"/>
      <c r="G22" s="159"/>
      <c r="H22" s="17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260</v>
      </c>
      <c r="B24" s="160"/>
      <c r="C24" s="121">
        <v>21</v>
      </c>
      <c r="D24" s="163" t="s">
        <v>332</v>
      </c>
      <c r="E24" s="171"/>
      <c r="F24" s="171"/>
      <c r="G24" s="172"/>
      <c r="H24" s="51" t="s">
        <v>261</v>
      </c>
      <c r="I24" s="122">
        <v>1116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9" t="s">
        <v>262</v>
      </c>
      <c r="B26" s="160"/>
      <c r="C26" s="123" t="s">
        <v>333</v>
      </c>
      <c r="D26" s="25"/>
      <c r="E26" s="33"/>
      <c r="F26" s="24"/>
      <c r="G26" s="174" t="s">
        <v>263</v>
      </c>
      <c r="H26" s="16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82"/>
      <c r="B30" s="183"/>
      <c r="C30" s="183"/>
      <c r="D30" s="184"/>
      <c r="E30" s="182"/>
      <c r="F30" s="183"/>
      <c r="G30" s="183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85"/>
      <c r="E31" s="185"/>
      <c r="F31" s="185"/>
      <c r="G31" s="186"/>
      <c r="H31" s="16"/>
      <c r="I31" s="101"/>
      <c r="J31" s="10"/>
      <c r="K31" s="10"/>
      <c r="L31" s="10"/>
    </row>
    <row r="32" spans="1:12" ht="12.75">
      <c r="A32" s="182"/>
      <c r="B32" s="183"/>
      <c r="C32" s="183"/>
      <c r="D32" s="184"/>
      <c r="E32" s="182"/>
      <c r="F32" s="183"/>
      <c r="G32" s="183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82"/>
      <c r="B34" s="183"/>
      <c r="C34" s="183"/>
      <c r="D34" s="184"/>
      <c r="E34" s="182"/>
      <c r="F34" s="183"/>
      <c r="G34" s="183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82"/>
      <c r="B36" s="183"/>
      <c r="C36" s="183"/>
      <c r="D36" s="184"/>
      <c r="E36" s="182"/>
      <c r="F36" s="183"/>
      <c r="G36" s="183"/>
      <c r="H36" s="151"/>
      <c r="I36" s="152"/>
      <c r="J36" s="10"/>
      <c r="K36" s="10"/>
      <c r="L36" s="10"/>
    </row>
    <row r="37" spans="1:12" ht="12.75">
      <c r="A37" s="103"/>
      <c r="B37" s="30"/>
      <c r="C37" s="187"/>
      <c r="D37" s="188"/>
      <c r="E37" s="16"/>
      <c r="F37" s="187"/>
      <c r="G37" s="188"/>
      <c r="H37" s="16"/>
      <c r="I37" s="95"/>
      <c r="J37" s="10"/>
      <c r="K37" s="10"/>
      <c r="L37" s="10"/>
    </row>
    <row r="38" spans="1:12" ht="12.75">
      <c r="A38" s="182"/>
      <c r="B38" s="183"/>
      <c r="C38" s="183"/>
      <c r="D38" s="184"/>
      <c r="E38" s="182"/>
      <c r="F38" s="183"/>
      <c r="G38" s="183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82"/>
      <c r="B40" s="183"/>
      <c r="C40" s="183"/>
      <c r="D40" s="184"/>
      <c r="E40" s="182"/>
      <c r="F40" s="183"/>
      <c r="G40" s="183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8" t="s">
        <v>267</v>
      </c>
      <c r="B44" s="192"/>
      <c r="C44" s="151"/>
      <c r="D44" s="152"/>
      <c r="E44" s="26"/>
      <c r="F44" s="163"/>
      <c r="G44" s="183"/>
      <c r="H44" s="183"/>
      <c r="I44" s="184"/>
      <c r="J44" s="10"/>
      <c r="K44" s="10"/>
      <c r="L44" s="10"/>
    </row>
    <row r="45" spans="1:12" ht="12.75">
      <c r="A45" s="103"/>
      <c r="B45" s="30"/>
      <c r="C45" s="187"/>
      <c r="D45" s="188"/>
      <c r="E45" s="16"/>
      <c r="F45" s="187"/>
      <c r="G45" s="189"/>
      <c r="H45" s="35"/>
      <c r="I45" s="107"/>
      <c r="J45" s="10"/>
      <c r="K45" s="10"/>
      <c r="L45" s="10"/>
    </row>
    <row r="46" spans="1:12" ht="12.75">
      <c r="A46" s="148" t="s">
        <v>268</v>
      </c>
      <c r="B46" s="192"/>
      <c r="C46" s="163" t="s">
        <v>335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8" t="s">
        <v>270</v>
      </c>
      <c r="B48" s="192"/>
      <c r="C48" s="193" t="s">
        <v>336</v>
      </c>
      <c r="D48" s="194"/>
      <c r="E48" s="195"/>
      <c r="F48" s="16"/>
      <c r="G48" s="51" t="s">
        <v>271</v>
      </c>
      <c r="H48" s="193" t="s">
        <v>337</v>
      </c>
      <c r="I48" s="19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8" t="s">
        <v>257</v>
      </c>
      <c r="B50" s="192"/>
      <c r="C50" s="204" t="s">
        <v>338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272</v>
      </c>
      <c r="B52" s="160"/>
      <c r="C52" s="193" t="s">
        <v>341</v>
      </c>
      <c r="D52" s="194"/>
      <c r="E52" s="194"/>
      <c r="F52" s="194"/>
      <c r="G52" s="194"/>
      <c r="H52" s="194"/>
      <c r="I52" s="165"/>
      <c r="J52" s="10"/>
      <c r="K52" s="10"/>
      <c r="L52" s="10"/>
    </row>
    <row r="53" spans="1:12" ht="12.75">
      <c r="A53" s="108"/>
      <c r="B53" s="20"/>
      <c r="C53" s="198" t="s">
        <v>273</v>
      </c>
      <c r="D53" s="198"/>
      <c r="E53" s="198"/>
      <c r="F53" s="198"/>
      <c r="G53" s="198"/>
      <c r="H53" s="19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5" t="s">
        <v>274</v>
      </c>
      <c r="C55" s="206"/>
      <c r="D55" s="206"/>
      <c r="E55" s="20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7" t="s">
        <v>306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.75">
      <c r="A57" s="108"/>
      <c r="B57" s="207" t="s">
        <v>307</v>
      </c>
      <c r="C57" s="208"/>
      <c r="D57" s="208"/>
      <c r="E57" s="208"/>
      <c r="F57" s="208"/>
      <c r="G57" s="208"/>
      <c r="H57" s="208"/>
      <c r="I57" s="110"/>
      <c r="J57" s="10"/>
      <c r="K57" s="10"/>
      <c r="L57" s="10"/>
    </row>
    <row r="58" spans="1:12" ht="12.75">
      <c r="A58" s="108"/>
      <c r="B58" s="207" t="s">
        <v>308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.75">
      <c r="A59" s="108"/>
      <c r="B59" s="207" t="s">
        <v>309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9" t="s">
        <v>277</v>
      </c>
      <c r="H62" s="200"/>
      <c r="I62" s="20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202"/>
      <c r="H63" s="20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ivan.mandic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view="pageBreakPreview" zoomScale="110" zoomScaleSheetLayoutView="110" zoomScalePageLayoutView="0" workbookViewId="0" topLeftCell="A31">
      <selection activeCell="L31" sqref="L1:M16384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3.7109375" style="52" bestFit="1" customWidth="1"/>
    <col min="12" max="12" width="12.8515625" style="52" bestFit="1" customWidth="1"/>
    <col min="13" max="14" width="11.28125" style="52" bestFit="1" customWidth="1"/>
    <col min="15" max="15" width="13.7109375" style="52" bestFit="1" customWidth="1"/>
    <col min="16" max="16384" width="9.140625" style="52" customWidth="1"/>
  </cols>
  <sheetData>
    <row r="1" spans="1:11" ht="12.75" customHeight="1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323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5" ht="22.5">
      <c r="A4" s="252" t="s">
        <v>59</v>
      </c>
      <c r="B4" s="253"/>
      <c r="C4" s="253"/>
      <c r="D4" s="253"/>
      <c r="E4" s="253"/>
      <c r="F4" s="253"/>
      <c r="G4" s="253"/>
      <c r="H4" s="254"/>
      <c r="I4" s="58" t="s">
        <v>278</v>
      </c>
      <c r="J4" s="59" t="s">
        <v>319</v>
      </c>
      <c r="K4" s="60" t="s">
        <v>320</v>
      </c>
      <c r="N4" s="71"/>
      <c r="O4" s="134"/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6">
        <v>3</v>
      </c>
      <c r="K5" s="56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9" t="s">
        <v>60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5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f>J9+J16+J26+J35+J39</f>
        <v>963521740</v>
      </c>
      <c r="K8" s="53">
        <f>K9+K16+K26+K35+K39</f>
        <v>1014710613.8700002</v>
      </c>
      <c r="L8" s="128"/>
      <c r="N8" s="128"/>
      <c r="O8" s="128"/>
    </row>
    <row r="9" spans="1:15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5676695</v>
      </c>
      <c r="K9" s="53">
        <f>SUM(K10:K15)</f>
        <v>4974604.889999998</v>
      </c>
      <c r="L9" s="128"/>
      <c r="N9" s="128"/>
      <c r="O9" s="128"/>
    </row>
    <row r="10" spans="1:15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0</v>
      </c>
      <c r="K10" s="7">
        <v>0</v>
      </c>
      <c r="L10" s="128"/>
      <c r="N10" s="128"/>
      <c r="O10" s="128"/>
    </row>
    <row r="11" spans="1:15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500878</v>
      </c>
      <c r="K11" s="7">
        <v>4363959.669999998</v>
      </c>
      <c r="L11" s="128"/>
      <c r="N11" s="128"/>
      <c r="O11" s="128"/>
    </row>
    <row r="12" spans="1:15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0</v>
      </c>
      <c r="K12" s="7">
        <v>0</v>
      </c>
      <c r="L12" s="128"/>
      <c r="N12" s="128"/>
      <c r="O12" s="128"/>
    </row>
    <row r="13" spans="1:15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  <c r="L13" s="128"/>
      <c r="N13" s="128"/>
      <c r="O13" s="128"/>
    </row>
    <row r="14" spans="1:15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5175817</v>
      </c>
      <c r="K14" s="7">
        <v>610645.22</v>
      </c>
      <c r="L14" s="128"/>
      <c r="N14" s="128"/>
      <c r="O14" s="128"/>
    </row>
    <row r="15" spans="1:15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0</v>
      </c>
      <c r="L15" s="128"/>
      <c r="N15" s="128"/>
      <c r="O15" s="128"/>
    </row>
    <row r="16" spans="1:15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341781027</v>
      </c>
      <c r="K16" s="53">
        <f>SUM(K17:K25)</f>
        <v>395865013.39000005</v>
      </c>
      <c r="L16" s="128"/>
      <c r="N16" s="128"/>
      <c r="O16" s="128"/>
    </row>
    <row r="17" spans="1:15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176419312</v>
      </c>
      <c r="K17" s="7">
        <v>191419311.89</v>
      </c>
      <c r="L17" s="128"/>
      <c r="N17" s="128"/>
      <c r="O17" s="128"/>
    </row>
    <row r="18" spans="1:15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96517240</v>
      </c>
      <c r="K18" s="7">
        <v>138292219.97</v>
      </c>
      <c r="L18" s="128"/>
      <c r="N18" s="128"/>
      <c r="O18" s="128"/>
    </row>
    <row r="19" spans="1:15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35535717</v>
      </c>
      <c r="K19" s="7">
        <v>29438226.420000017</v>
      </c>
      <c r="L19" s="128"/>
      <c r="N19" s="128"/>
      <c r="O19" s="128"/>
    </row>
    <row r="20" spans="1:15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27449715</v>
      </c>
      <c r="K20" s="7">
        <v>22055667.26000002</v>
      </c>
      <c r="L20" s="128"/>
      <c r="N20" s="128"/>
      <c r="O20" s="128"/>
    </row>
    <row r="21" spans="1:15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  <c r="L21" s="128"/>
      <c r="N21" s="128"/>
      <c r="O21" s="128"/>
    </row>
    <row r="22" spans="1:15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847988</v>
      </c>
      <c r="K22" s="7">
        <v>444661.58</v>
      </c>
      <c r="L22" s="128"/>
      <c r="N22" s="128"/>
      <c r="O22" s="128"/>
    </row>
    <row r="23" spans="1:15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5011055</v>
      </c>
      <c r="K23" s="7">
        <v>14214926.270000001</v>
      </c>
      <c r="L23" s="128"/>
      <c r="N23" s="128"/>
      <c r="O23" s="128"/>
    </row>
    <row r="24" spans="1:15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0</v>
      </c>
      <c r="K24" s="7">
        <v>0</v>
      </c>
      <c r="L24" s="128"/>
      <c r="N24" s="128"/>
      <c r="O24" s="128"/>
    </row>
    <row r="25" spans="1:15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0</v>
      </c>
      <c r="K25" s="7">
        <v>0</v>
      </c>
      <c r="L25" s="128"/>
      <c r="N25" s="128"/>
      <c r="O25" s="128"/>
    </row>
    <row r="26" spans="1:15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612926941</v>
      </c>
      <c r="K26" s="53">
        <f>SUM(K27:K34)</f>
        <v>610736684.7600001</v>
      </c>
      <c r="L26" s="128"/>
      <c r="N26" s="128"/>
      <c r="O26" s="128"/>
    </row>
    <row r="27" spans="1:15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567428673</v>
      </c>
      <c r="K27" s="7">
        <v>567428673.34</v>
      </c>
      <c r="L27" s="128"/>
      <c r="N27" s="128"/>
      <c r="O27" s="128"/>
    </row>
    <row r="28" spans="1:15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10340006</v>
      </c>
      <c r="K28" s="7">
        <v>10340006.16</v>
      </c>
      <c r="L28" s="128"/>
      <c r="N28" s="128"/>
      <c r="O28" s="128"/>
    </row>
    <row r="29" spans="1:15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0</v>
      </c>
      <c r="K29" s="7">
        <v>0</v>
      </c>
      <c r="L29" s="128"/>
      <c r="N29" s="128"/>
      <c r="O29" s="128"/>
    </row>
    <row r="30" spans="1:15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0</v>
      </c>
      <c r="K30" s="7">
        <v>0</v>
      </c>
      <c r="L30" s="128"/>
      <c r="N30" s="128"/>
      <c r="O30" s="128"/>
    </row>
    <row r="31" spans="1:15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33843207</v>
      </c>
      <c r="K31" s="7">
        <v>31652950.56000001</v>
      </c>
      <c r="L31" s="128"/>
      <c r="N31" s="128"/>
      <c r="O31" s="128"/>
    </row>
    <row r="32" spans="1:15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1315055</v>
      </c>
      <c r="K32" s="7">
        <v>1315054.7000000002</v>
      </c>
      <c r="L32" s="128"/>
      <c r="N32" s="128"/>
      <c r="O32" s="128"/>
    </row>
    <row r="33" spans="1:15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0</v>
      </c>
      <c r="K33" s="7">
        <v>0</v>
      </c>
      <c r="L33" s="128"/>
      <c r="N33" s="128"/>
      <c r="O33" s="128"/>
    </row>
    <row r="34" spans="1:15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  <c r="L34" s="128"/>
      <c r="N34" s="128"/>
      <c r="O34" s="128"/>
    </row>
    <row r="35" spans="1:15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266348</v>
      </c>
      <c r="K35" s="53">
        <f>SUM(K36:K38)</f>
        <v>263581.46</v>
      </c>
      <c r="L35" s="128"/>
      <c r="N35" s="128"/>
      <c r="O35" s="128"/>
    </row>
    <row r="36" spans="1:15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0</v>
      </c>
      <c r="L36" s="128"/>
      <c r="N36" s="128"/>
      <c r="O36" s="128"/>
    </row>
    <row r="37" spans="1:15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0</v>
      </c>
      <c r="K37" s="7">
        <v>0</v>
      </c>
      <c r="L37" s="128"/>
      <c r="N37" s="128"/>
      <c r="O37" s="128"/>
    </row>
    <row r="38" spans="1:15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266348</v>
      </c>
      <c r="K38" s="7">
        <v>263581.46</v>
      </c>
      <c r="L38" s="128"/>
      <c r="N38" s="128"/>
      <c r="O38" s="128"/>
    </row>
    <row r="39" spans="1:15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2870729</v>
      </c>
      <c r="K39" s="7">
        <v>2870729.37</v>
      </c>
      <c r="L39" s="128"/>
      <c r="N39" s="128"/>
      <c r="O39" s="128"/>
    </row>
    <row r="40" spans="1:15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f>J41+J49+J56+J64</f>
        <v>1023412917</v>
      </c>
      <c r="K40" s="53">
        <f>K41+K49+K56+K64</f>
        <v>1348977422.77</v>
      </c>
      <c r="L40" s="128"/>
      <c r="N40" s="128"/>
      <c r="O40" s="128"/>
    </row>
    <row r="41" spans="1:15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92386508</v>
      </c>
      <c r="K41" s="53">
        <f>SUM(K42:K48)</f>
        <v>114433498.76</v>
      </c>
      <c r="L41" s="128"/>
      <c r="N41" s="128"/>
      <c r="O41" s="128"/>
    </row>
    <row r="42" spans="1:15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45828962</v>
      </c>
      <c r="K42" s="7">
        <v>53929734.690000005</v>
      </c>
      <c r="L42" s="128"/>
      <c r="N42" s="128"/>
      <c r="O42" s="128"/>
    </row>
    <row r="43" spans="1:15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0</v>
      </c>
      <c r="K43" s="7">
        <v>64520.05</v>
      </c>
      <c r="L43" s="128"/>
      <c r="N43" s="128"/>
      <c r="O43" s="128"/>
    </row>
    <row r="44" spans="1:15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16849725</v>
      </c>
      <c r="K44" s="7">
        <v>26792769.23</v>
      </c>
      <c r="L44" s="128"/>
      <c r="N44" s="128"/>
      <c r="O44" s="128"/>
    </row>
    <row r="45" spans="1:15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29707821</v>
      </c>
      <c r="K45" s="7">
        <v>33646474.79000001</v>
      </c>
      <c r="L45" s="128"/>
      <c r="N45" s="128"/>
      <c r="O45" s="128"/>
    </row>
    <row r="46" spans="1:15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0</v>
      </c>
      <c r="K46" s="7">
        <v>0</v>
      </c>
      <c r="L46" s="128"/>
      <c r="N46" s="128"/>
      <c r="O46" s="128"/>
    </row>
    <row r="47" spans="1:15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0</v>
      </c>
      <c r="K47" s="7">
        <v>0</v>
      </c>
      <c r="L47" s="128"/>
      <c r="N47" s="128"/>
      <c r="O47" s="128"/>
    </row>
    <row r="48" spans="1:15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0</v>
      </c>
      <c r="K48" s="7">
        <v>0</v>
      </c>
      <c r="L48" s="128"/>
      <c r="N48" s="128"/>
      <c r="O48" s="128"/>
    </row>
    <row r="49" spans="1:15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281145369</v>
      </c>
      <c r="K49" s="53">
        <f>SUM(K50:K55)</f>
        <v>575527112.8399999</v>
      </c>
      <c r="L49" s="128"/>
      <c r="N49" s="128"/>
      <c r="O49" s="128"/>
    </row>
    <row r="50" spans="1:15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118759513</v>
      </c>
      <c r="K50" s="7">
        <v>171080292.29000002</v>
      </c>
      <c r="L50" s="128"/>
      <c r="N50" s="128"/>
      <c r="O50" s="128"/>
    </row>
    <row r="51" spans="1:15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99227448</v>
      </c>
      <c r="K51" s="7">
        <v>234429687.08</v>
      </c>
      <c r="L51" s="128"/>
      <c r="N51" s="128"/>
      <c r="O51" s="128"/>
    </row>
    <row r="52" spans="1:15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7">
        <v>0</v>
      </c>
      <c r="L52" s="128"/>
      <c r="N52" s="128"/>
      <c r="O52" s="128"/>
    </row>
    <row r="53" spans="1:15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146335</v>
      </c>
      <c r="K53" s="7">
        <v>102719.76000000001</v>
      </c>
      <c r="L53" s="128"/>
      <c r="N53" s="128"/>
      <c r="O53" s="128"/>
    </row>
    <row r="54" spans="1:15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5397527</v>
      </c>
      <c r="K54" s="7">
        <v>9548123.459999999</v>
      </c>
      <c r="L54" s="128"/>
      <c r="N54" s="128"/>
      <c r="O54" s="128"/>
    </row>
    <row r="55" spans="1:15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57614546</v>
      </c>
      <c r="K55" s="7">
        <v>160366290.25</v>
      </c>
      <c r="L55" s="128"/>
      <c r="N55" s="128"/>
      <c r="O55" s="128"/>
    </row>
    <row r="56" spans="1:15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647786830</v>
      </c>
      <c r="K56" s="53">
        <f>SUM(K57:K63)</f>
        <v>632225254.46</v>
      </c>
      <c r="L56" s="128"/>
      <c r="N56" s="128"/>
      <c r="O56" s="128"/>
    </row>
    <row r="57" spans="1:15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  <c r="L57" s="128"/>
      <c r="N57" s="128"/>
      <c r="O57" s="128"/>
    </row>
    <row r="58" spans="1:15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631761029</v>
      </c>
      <c r="K58" s="7">
        <v>623785108.44</v>
      </c>
      <c r="L58" s="128"/>
      <c r="N58" s="128"/>
      <c r="O58" s="128"/>
    </row>
    <row r="59" spans="1:15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  <c r="L59" s="128"/>
      <c r="N59" s="128"/>
      <c r="O59" s="128"/>
    </row>
    <row r="60" spans="1:15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0</v>
      </c>
      <c r="K60" s="7">
        <v>0</v>
      </c>
      <c r="L60" s="128"/>
      <c r="N60" s="128"/>
      <c r="O60" s="128"/>
    </row>
    <row r="61" spans="1:15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6744931</v>
      </c>
      <c r="K61" s="7">
        <v>5865405.319999993</v>
      </c>
      <c r="L61" s="128"/>
      <c r="N61" s="128"/>
      <c r="O61" s="128"/>
    </row>
    <row r="62" spans="1:15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9280870</v>
      </c>
      <c r="K62" s="7">
        <v>2574740.7</v>
      </c>
      <c r="L62" s="128"/>
      <c r="N62" s="128"/>
      <c r="O62" s="128"/>
    </row>
    <row r="63" spans="1:15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0</v>
      </c>
      <c r="K63" s="7">
        <v>0</v>
      </c>
      <c r="L63" s="128"/>
      <c r="N63" s="128"/>
      <c r="O63" s="128"/>
    </row>
    <row r="64" spans="1:15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2094210</v>
      </c>
      <c r="K64" s="7">
        <v>26791556.71</v>
      </c>
      <c r="L64" s="128"/>
      <c r="M64" s="128"/>
      <c r="N64" s="128"/>
      <c r="O64" s="128"/>
    </row>
    <row r="65" spans="1:15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10926754</v>
      </c>
      <c r="K65" s="7">
        <v>21352569.09</v>
      </c>
      <c r="L65" s="128"/>
      <c r="N65" s="128"/>
      <c r="O65" s="128"/>
    </row>
    <row r="66" spans="1:15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f>J7+J8+J40+J65</f>
        <v>1997861411</v>
      </c>
      <c r="K66" s="53">
        <f>K7+K8+K40+K65</f>
        <v>2385040605.7300005</v>
      </c>
      <c r="L66" s="128"/>
      <c r="N66" s="128"/>
      <c r="O66" s="128"/>
    </row>
    <row r="67" spans="1:15" ht="12.75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>
        <v>691827</v>
      </c>
      <c r="K67" s="8">
        <v>1548881.88</v>
      </c>
      <c r="L67" s="128"/>
      <c r="N67" s="128"/>
      <c r="O67" s="128"/>
    </row>
    <row r="68" spans="1:15" ht="12.75">
      <c r="A68" s="215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  <c r="L68" s="128"/>
      <c r="N68" s="128"/>
      <c r="O68" s="128"/>
    </row>
    <row r="69" spans="1:15" ht="12.75">
      <c r="A69" s="219" t="s">
        <v>191</v>
      </c>
      <c r="B69" s="220"/>
      <c r="C69" s="220"/>
      <c r="D69" s="220"/>
      <c r="E69" s="220"/>
      <c r="F69" s="220"/>
      <c r="G69" s="220"/>
      <c r="H69" s="237"/>
      <c r="I69" s="3">
        <v>62</v>
      </c>
      <c r="J69" s="54">
        <f>J70+J71+J72+J78+J79+J82+J85</f>
        <v>1266504461</v>
      </c>
      <c r="K69" s="54">
        <f>K70+K71+K72+K78+K79+K82+K85</f>
        <v>1309369296.6899998</v>
      </c>
      <c r="L69" s="128"/>
      <c r="M69" s="128"/>
      <c r="N69" s="128"/>
      <c r="O69" s="128"/>
    </row>
    <row r="70" spans="1:15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84078800</v>
      </c>
      <c r="K70" s="7">
        <v>84078800</v>
      </c>
      <c r="L70" s="128"/>
      <c r="N70" s="128"/>
      <c r="O70" s="128"/>
    </row>
    <row r="71" spans="1:15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0</v>
      </c>
      <c r="K71" s="7">
        <v>0</v>
      </c>
      <c r="L71" s="128"/>
      <c r="N71" s="128"/>
      <c r="O71" s="128"/>
    </row>
    <row r="72" spans="1:15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20022877</v>
      </c>
      <c r="K72" s="53">
        <f>K73+K74-K75+K76+K77</f>
        <v>20022877</v>
      </c>
      <c r="L72" s="128"/>
      <c r="N72" s="128"/>
      <c r="O72" s="128"/>
    </row>
    <row r="73" spans="1:15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4203940</v>
      </c>
      <c r="K73" s="7">
        <v>4203940</v>
      </c>
      <c r="L73" s="128"/>
      <c r="N73" s="128"/>
      <c r="O73" s="128"/>
    </row>
    <row r="74" spans="1:15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0</v>
      </c>
      <c r="K74" s="7">
        <v>0</v>
      </c>
      <c r="L74" s="128"/>
      <c r="N74" s="128"/>
      <c r="O74" s="128"/>
    </row>
    <row r="75" spans="1:15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0</v>
      </c>
      <c r="K75" s="7">
        <v>0</v>
      </c>
      <c r="L75" s="128"/>
      <c r="N75" s="128"/>
      <c r="O75" s="128"/>
    </row>
    <row r="76" spans="1:15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  <c r="L76" s="128"/>
      <c r="N76" s="128"/>
      <c r="O76" s="128"/>
    </row>
    <row r="77" spans="1:15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15818937</v>
      </c>
      <c r="K77" s="7">
        <v>15818937</v>
      </c>
      <c r="L77" s="128"/>
      <c r="N77" s="128"/>
      <c r="O77" s="128"/>
    </row>
    <row r="78" spans="1:15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137183439</v>
      </c>
      <c r="K78" s="7">
        <v>137183439.01000002</v>
      </c>
      <c r="L78" s="128"/>
      <c r="N78" s="128"/>
      <c r="O78" s="128"/>
    </row>
    <row r="79" spans="1:15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1361143310</v>
      </c>
      <c r="K79" s="53">
        <f>K80-K81</f>
        <v>1025219344.9299998</v>
      </c>
      <c r="L79" s="128"/>
      <c r="N79" s="128"/>
      <c r="O79" s="128"/>
    </row>
    <row r="80" spans="1:15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1361143310</v>
      </c>
      <c r="K80" s="7">
        <v>1025219344.9299998</v>
      </c>
      <c r="L80" s="128"/>
      <c r="N80" s="128"/>
      <c r="O80" s="128"/>
    </row>
    <row r="81" spans="1:15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0</v>
      </c>
      <c r="K81" s="7">
        <v>0</v>
      </c>
      <c r="L81" s="128"/>
      <c r="N81" s="128"/>
      <c r="O81" s="128"/>
    </row>
    <row r="82" spans="1:15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-335923965</v>
      </c>
      <c r="K82" s="53">
        <f>K83-K84</f>
        <v>42864835.75000004</v>
      </c>
      <c r="L82" s="128"/>
      <c r="N82" s="128"/>
      <c r="O82" s="128"/>
    </row>
    <row r="83" spans="1:15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0</v>
      </c>
      <c r="K83" s="7">
        <v>42864835.75000004</v>
      </c>
      <c r="L83" s="128"/>
      <c r="N83" s="128"/>
      <c r="O83" s="128"/>
    </row>
    <row r="84" spans="1:15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335923965</v>
      </c>
      <c r="K84" s="7">
        <v>0</v>
      </c>
      <c r="L84" s="128"/>
      <c r="N84" s="128"/>
      <c r="O84" s="128"/>
    </row>
    <row r="85" spans="1:15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0</v>
      </c>
      <c r="K85" s="7">
        <v>0</v>
      </c>
      <c r="L85" s="128"/>
      <c r="N85" s="128"/>
      <c r="O85" s="128"/>
    </row>
    <row r="86" spans="1:15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f>SUM(J87:J89)</f>
        <v>2249323</v>
      </c>
      <c r="K86" s="53">
        <f>SUM(K87:K89)</f>
        <v>2249322.8</v>
      </c>
      <c r="L86" s="128"/>
      <c r="N86" s="128"/>
      <c r="O86" s="128"/>
    </row>
    <row r="87" spans="1:15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2249323</v>
      </c>
      <c r="K87" s="7">
        <v>2249322.8</v>
      </c>
      <c r="L87" s="128"/>
      <c r="N87" s="128"/>
      <c r="O87" s="128"/>
    </row>
    <row r="88" spans="1:15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  <c r="L88" s="128"/>
      <c r="N88" s="128"/>
      <c r="O88" s="128"/>
    </row>
    <row r="89" spans="1:15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  <c r="L89" s="128"/>
      <c r="N89" s="128"/>
      <c r="O89" s="128"/>
    </row>
    <row r="90" spans="1:15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f>SUM(J91:J99)</f>
        <v>166075435</v>
      </c>
      <c r="K90" s="53">
        <f>SUM(K91:K99)</f>
        <v>163289921.8</v>
      </c>
      <c r="L90" s="128"/>
      <c r="N90" s="128"/>
      <c r="O90" s="128"/>
    </row>
    <row r="91" spans="1:15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  <c r="L91" s="128"/>
      <c r="N91" s="128"/>
      <c r="O91" s="128"/>
    </row>
    <row r="92" spans="1:15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25923365</v>
      </c>
      <c r="K92" s="7">
        <v>25404951.41</v>
      </c>
      <c r="L92" s="128"/>
      <c r="N92" s="128"/>
      <c r="O92" s="128"/>
    </row>
    <row r="93" spans="1:15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113366850</v>
      </c>
      <c r="K93" s="7">
        <v>111099750</v>
      </c>
      <c r="L93" s="128"/>
      <c r="N93" s="128"/>
      <c r="O93" s="128"/>
    </row>
    <row r="94" spans="1:15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  <c r="L94" s="128"/>
      <c r="N94" s="128"/>
      <c r="O94" s="128"/>
    </row>
    <row r="95" spans="1:15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>
        <v>0</v>
      </c>
      <c r="L95" s="128"/>
      <c r="N95" s="128"/>
      <c r="O95" s="128"/>
    </row>
    <row r="96" spans="1:15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  <c r="L96" s="128"/>
      <c r="N96" s="128"/>
      <c r="O96" s="128"/>
    </row>
    <row r="97" spans="1:15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>
        <v>0</v>
      </c>
      <c r="L97" s="128"/>
      <c r="N97" s="128"/>
      <c r="O97" s="128"/>
    </row>
    <row r="98" spans="1:15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0</v>
      </c>
      <c r="K98" s="7">
        <v>0</v>
      </c>
      <c r="L98" s="128"/>
      <c r="N98" s="128"/>
      <c r="O98" s="128"/>
    </row>
    <row r="99" spans="1:15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26785220</v>
      </c>
      <c r="K99" s="7">
        <v>26785220.39</v>
      </c>
      <c r="L99" s="128"/>
      <c r="N99" s="128"/>
      <c r="O99" s="128"/>
    </row>
    <row r="100" spans="1:15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f>SUM(J101:J112)</f>
        <v>562154396</v>
      </c>
      <c r="K100" s="53">
        <f>SUM(K101:K112)</f>
        <v>878399854.1999999</v>
      </c>
      <c r="L100" s="128"/>
      <c r="N100" s="128"/>
      <c r="O100" s="128"/>
    </row>
    <row r="101" spans="1:15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17478110</v>
      </c>
      <c r="K101" s="7">
        <v>206628713.19</v>
      </c>
      <c r="L101" s="128"/>
      <c r="N101" s="128"/>
      <c r="O101" s="128"/>
    </row>
    <row r="102" spans="1:15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15779141</v>
      </c>
      <c r="K102" s="7">
        <v>14352593.94</v>
      </c>
      <c r="L102" s="128"/>
      <c r="N102" s="128"/>
      <c r="O102" s="128"/>
    </row>
    <row r="103" spans="1:15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/>
      <c r="K103" s="7"/>
      <c r="L103" s="128"/>
      <c r="N103" s="128"/>
      <c r="O103" s="128"/>
    </row>
    <row r="104" spans="1:15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51158770</v>
      </c>
      <c r="K104" s="7">
        <v>50545919.81</v>
      </c>
      <c r="L104" s="128"/>
      <c r="N104" s="128"/>
      <c r="O104" s="128"/>
    </row>
    <row r="105" spans="1:15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249581191</v>
      </c>
      <c r="K105" s="7">
        <v>278208593.13</v>
      </c>
      <c r="L105" s="128"/>
      <c r="N105" s="128"/>
      <c r="O105" s="128"/>
    </row>
    <row r="106" spans="1:15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91377845</v>
      </c>
      <c r="K106" s="7">
        <v>213929296.12</v>
      </c>
      <c r="L106" s="128"/>
      <c r="N106" s="128"/>
      <c r="O106" s="128"/>
    </row>
    <row r="107" spans="1:15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  <c r="L107" s="128"/>
      <c r="N107" s="128"/>
      <c r="O107" s="128"/>
    </row>
    <row r="108" spans="1:15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15676774</v>
      </c>
      <c r="K108" s="7">
        <v>8852983.93</v>
      </c>
      <c r="L108" s="128"/>
      <c r="N108" s="128"/>
      <c r="O108" s="128"/>
    </row>
    <row r="109" spans="1:15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56073234</v>
      </c>
      <c r="K109" s="7">
        <v>103847216.94999999</v>
      </c>
      <c r="L109" s="128"/>
      <c r="N109" s="128"/>
      <c r="O109" s="128"/>
    </row>
    <row r="110" spans="1:15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  <c r="L110" s="128"/>
      <c r="N110" s="128"/>
      <c r="O110" s="128"/>
    </row>
    <row r="111" spans="1:15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  <c r="L111" s="128"/>
      <c r="N111" s="128"/>
      <c r="O111" s="128"/>
    </row>
    <row r="112" spans="1:15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65029331</v>
      </c>
      <c r="K112" s="7">
        <v>2034537.13</v>
      </c>
      <c r="L112" s="128"/>
      <c r="N112" s="128"/>
      <c r="O112" s="128"/>
    </row>
    <row r="113" spans="1:15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877796</v>
      </c>
      <c r="K113" s="7">
        <v>31732210.32</v>
      </c>
      <c r="L113" s="128"/>
      <c r="N113" s="128"/>
      <c r="O113" s="128"/>
    </row>
    <row r="114" spans="1:15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f>J69+J86+J90+J100+J113</f>
        <v>1997861411</v>
      </c>
      <c r="K114" s="53">
        <f>K69+K86+K90+K100+K113</f>
        <v>2385040605.81</v>
      </c>
      <c r="L114" s="128"/>
      <c r="N114" s="128"/>
      <c r="O114" s="128"/>
    </row>
    <row r="115" spans="1:15" ht="12.75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>
        <v>691827</v>
      </c>
      <c r="K115" s="8">
        <v>1548881.88</v>
      </c>
      <c r="L115" s="128"/>
      <c r="N115" s="128"/>
      <c r="O115" s="128"/>
    </row>
    <row r="116" spans="1:11" ht="12.75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110" zoomScaleSheetLayoutView="110" zoomScalePageLayoutView="0" workbookViewId="0" topLeftCell="A28">
      <selection activeCell="R16" sqref="R1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6" width="10.28125" style="52" customWidth="1"/>
    <col min="17" max="17" width="14.140625" style="52" customWidth="1"/>
    <col min="18" max="20" width="10.28125" style="52" customWidth="1"/>
    <col min="21" max="21" width="10.8515625" style="52" bestFit="1" customWidth="1"/>
    <col min="22" max="22" width="11.28125" style="52" bestFit="1" customWidth="1"/>
    <col min="23" max="23" width="23.8515625" style="52" bestFit="1" customWidth="1"/>
    <col min="24" max="24" width="10.28125" style="128" bestFit="1" customWidth="1"/>
    <col min="25" max="16384" width="9.140625" style="52" customWidth="1"/>
  </cols>
  <sheetData>
    <row r="1" spans="1:20" ht="12.75" customHeight="1">
      <c r="A1" s="247" t="s">
        <v>154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32"/>
      <c r="O1" s="132"/>
      <c r="P1" s="132"/>
      <c r="Q1" s="132"/>
      <c r="R1" s="132"/>
      <c r="S1" s="132"/>
      <c r="T1" s="132"/>
    </row>
    <row r="2" spans="1:20" ht="12.75" customHeight="1">
      <c r="A2" s="255" t="s">
        <v>340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133"/>
      <c r="O2" s="133"/>
      <c r="P2" s="133"/>
      <c r="Q2" s="146"/>
      <c r="R2" s="133"/>
      <c r="S2" s="133"/>
      <c r="T2" s="133"/>
    </row>
    <row r="3" spans="1:20" ht="12.75" customHeight="1">
      <c r="A3" s="269" t="s">
        <v>323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5"/>
      <c r="O3" s="135"/>
      <c r="P3" s="135"/>
      <c r="Q3" s="147"/>
      <c r="R3" s="135"/>
      <c r="S3" s="135"/>
      <c r="T3" s="135"/>
    </row>
    <row r="4" spans="1:20" ht="23.25">
      <c r="A4" s="270" t="s">
        <v>59</v>
      </c>
      <c r="B4" s="270"/>
      <c r="C4" s="270"/>
      <c r="D4" s="270"/>
      <c r="E4" s="270"/>
      <c r="F4" s="270"/>
      <c r="G4" s="270"/>
      <c r="H4" s="270"/>
      <c r="I4" s="58" t="s">
        <v>279</v>
      </c>
      <c r="J4" s="271" t="s">
        <v>319</v>
      </c>
      <c r="K4" s="271"/>
      <c r="L4" s="271" t="s">
        <v>320</v>
      </c>
      <c r="M4" s="271"/>
      <c r="N4" s="136"/>
      <c r="O4" s="136"/>
      <c r="P4" s="136"/>
      <c r="Q4" s="141"/>
      <c r="R4" s="141"/>
      <c r="S4" s="141"/>
      <c r="T4" s="136"/>
    </row>
    <row r="5" spans="1:22" ht="22.5">
      <c r="A5" s="270"/>
      <c r="B5" s="270"/>
      <c r="C5" s="270"/>
      <c r="D5" s="270"/>
      <c r="E5" s="270"/>
      <c r="F5" s="270"/>
      <c r="G5" s="270"/>
      <c r="H5" s="270"/>
      <c r="I5" s="58"/>
      <c r="J5" s="60" t="s">
        <v>314</v>
      </c>
      <c r="K5" s="60" t="s">
        <v>315</v>
      </c>
      <c r="L5" s="60" t="s">
        <v>314</v>
      </c>
      <c r="M5" s="60" t="s">
        <v>315</v>
      </c>
      <c r="N5" s="136"/>
      <c r="O5" s="136"/>
      <c r="P5" s="136"/>
      <c r="Q5" s="136"/>
      <c r="R5" s="136"/>
      <c r="S5" s="136"/>
      <c r="T5" s="136"/>
      <c r="U5" s="136"/>
      <c r="V5" s="136"/>
    </row>
    <row r="6" spans="1:20" ht="12.75">
      <c r="A6" s="271">
        <v>1</v>
      </c>
      <c r="B6" s="271"/>
      <c r="C6" s="271"/>
      <c r="D6" s="271"/>
      <c r="E6" s="271"/>
      <c r="F6" s="271"/>
      <c r="G6" s="271"/>
      <c r="H6" s="271"/>
      <c r="I6" s="63">
        <v>2</v>
      </c>
      <c r="J6" s="60">
        <v>3</v>
      </c>
      <c r="K6" s="60">
        <v>4</v>
      </c>
      <c r="L6" s="60">
        <v>5</v>
      </c>
      <c r="M6" s="60">
        <v>6</v>
      </c>
      <c r="N6" s="136"/>
      <c r="O6" s="136"/>
      <c r="P6" s="141"/>
      <c r="Q6" s="136"/>
      <c r="R6" s="136"/>
      <c r="S6" s="136"/>
      <c r="T6" s="136"/>
    </row>
    <row r="7" spans="1:22" ht="12.75">
      <c r="A7" s="219" t="s">
        <v>26</v>
      </c>
      <c r="B7" s="220"/>
      <c r="C7" s="220"/>
      <c r="D7" s="220"/>
      <c r="E7" s="220"/>
      <c r="F7" s="220"/>
      <c r="G7" s="220"/>
      <c r="H7" s="237"/>
      <c r="I7" s="3">
        <v>111</v>
      </c>
      <c r="J7" s="54">
        <f>SUM(J8:J9)</f>
        <v>648147686.87</v>
      </c>
      <c r="K7" s="54">
        <f>SUM(K8:K9)</f>
        <v>378666082.16</v>
      </c>
      <c r="L7" s="54">
        <f>SUM(L8:L9)</f>
        <v>616768141.27</v>
      </c>
      <c r="M7" s="54">
        <f>SUM(M8:M9)</f>
        <v>391274062.64</v>
      </c>
      <c r="N7" s="137"/>
      <c r="O7" s="141"/>
      <c r="P7" s="141"/>
      <c r="Q7" s="137"/>
      <c r="R7" s="137"/>
      <c r="S7" s="137"/>
      <c r="T7" s="137"/>
      <c r="U7" s="128"/>
      <c r="V7" s="128"/>
    </row>
    <row r="8" spans="1:26" ht="12.75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645040523.27</v>
      </c>
      <c r="K8" s="7">
        <v>375834350.24</v>
      </c>
      <c r="L8" s="7">
        <v>614780464.8</v>
      </c>
      <c r="M8" s="7">
        <v>389895126.65</v>
      </c>
      <c r="N8" s="137"/>
      <c r="O8" s="141"/>
      <c r="P8" s="141"/>
      <c r="Q8" s="137"/>
      <c r="R8" s="143"/>
      <c r="S8" s="137"/>
      <c r="T8" s="137"/>
      <c r="U8" s="128"/>
      <c r="V8" s="128"/>
      <c r="W8" s="131"/>
      <c r="Y8" s="128"/>
      <c r="Z8" s="71"/>
    </row>
    <row r="9" spans="1:23" ht="12.75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3107163.5999999996</v>
      </c>
      <c r="K9" s="7">
        <v>2831731.92</v>
      </c>
      <c r="L9" s="7">
        <v>1987676.47</v>
      </c>
      <c r="M9" s="7">
        <v>1378935.9899999998</v>
      </c>
      <c r="N9" s="137"/>
      <c r="O9" s="141"/>
      <c r="P9" s="141"/>
      <c r="Q9" s="137"/>
      <c r="R9" s="143"/>
      <c r="S9" s="137"/>
      <c r="T9" s="137"/>
      <c r="U9" s="128"/>
      <c r="V9" s="128"/>
      <c r="W9" s="131"/>
    </row>
    <row r="10" spans="1:2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3">
        <f>J11+J12+J16+J20+J21+J22+J25+J26</f>
        <v>565629253.87</v>
      </c>
      <c r="K10" s="53">
        <f>K11+K12+K16+K20+K21+K22+K25+K26</f>
        <v>307926299.01</v>
      </c>
      <c r="L10" s="53">
        <f>L11+L12+L16+L20+L21+L22+L25+L26</f>
        <v>573073821.58</v>
      </c>
      <c r="M10" s="53">
        <f>M11+M12+M16+M20+M21+M22+M25+M26</f>
        <v>303833762.28999996</v>
      </c>
      <c r="N10" s="137"/>
      <c r="O10" s="141"/>
      <c r="P10" s="141"/>
      <c r="Q10" s="137"/>
      <c r="R10" s="137"/>
      <c r="S10" s="137"/>
      <c r="T10" s="137"/>
      <c r="U10" s="128"/>
      <c r="V10" s="128"/>
      <c r="W10" s="129"/>
    </row>
    <row r="11" spans="1:23" ht="12.75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-19753457.24</v>
      </c>
      <c r="K11" s="7">
        <v>-9316638.409999998</v>
      </c>
      <c r="L11" s="7">
        <v>-11471782.07</v>
      </c>
      <c r="M11" s="7">
        <v>-6018142.640000001</v>
      </c>
      <c r="N11" s="137"/>
      <c r="O11" s="141"/>
      <c r="P11" s="141"/>
      <c r="Q11" s="137"/>
      <c r="R11" s="143"/>
      <c r="S11" s="137"/>
      <c r="T11" s="137"/>
      <c r="U11" s="128"/>
      <c r="V11" s="128"/>
      <c r="W11" s="129"/>
    </row>
    <row r="12" spans="1:2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3">
        <f>SUM(J13:J15)</f>
        <v>451502941.57</v>
      </c>
      <c r="K12" s="53">
        <f>SUM(K13:K15)</f>
        <v>249606455.32999998</v>
      </c>
      <c r="L12" s="53">
        <f>SUM(L13:L15)</f>
        <v>396337187.17</v>
      </c>
      <c r="M12" s="53">
        <f>SUM(M13:M15)</f>
        <v>245134630.55999997</v>
      </c>
      <c r="N12" s="137"/>
      <c r="O12" s="141"/>
      <c r="P12" s="141"/>
      <c r="Q12" s="137"/>
      <c r="R12" s="137"/>
      <c r="S12" s="137"/>
      <c r="T12" s="137"/>
      <c r="U12" s="128"/>
      <c r="V12" s="128"/>
      <c r="W12" s="129"/>
    </row>
    <row r="13" spans="1:2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128638018</v>
      </c>
      <c r="K13" s="7">
        <v>76699594</v>
      </c>
      <c r="L13" s="7">
        <v>114778037.71</v>
      </c>
      <c r="M13" s="7">
        <v>72746213.71</v>
      </c>
      <c r="N13" s="137"/>
      <c r="O13" s="141"/>
      <c r="P13" s="141"/>
      <c r="Q13" s="137"/>
      <c r="R13" s="137"/>
      <c r="S13" s="137"/>
      <c r="T13" s="137"/>
      <c r="U13" s="128"/>
      <c r="V13" s="128"/>
      <c r="W13" s="130"/>
    </row>
    <row r="14" spans="1:2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232576109.75</v>
      </c>
      <c r="K14" s="7">
        <v>118603278.75</v>
      </c>
      <c r="L14" s="7">
        <v>197489868.71</v>
      </c>
      <c r="M14" s="7">
        <v>119772568.13</v>
      </c>
      <c r="N14" s="137"/>
      <c r="O14" s="141"/>
      <c r="P14" s="141"/>
      <c r="Q14" s="137"/>
      <c r="R14" s="143"/>
      <c r="S14" s="137"/>
      <c r="T14" s="137"/>
      <c r="U14" s="128"/>
      <c r="V14" s="128"/>
      <c r="W14" s="130"/>
    </row>
    <row r="15" spans="1:2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90288813.82</v>
      </c>
      <c r="K15" s="7">
        <v>54303582.58</v>
      </c>
      <c r="L15" s="7">
        <v>84069280.75</v>
      </c>
      <c r="M15" s="7">
        <v>52615848.72</v>
      </c>
      <c r="N15" s="137"/>
      <c r="O15" s="141"/>
      <c r="P15" s="141"/>
      <c r="Q15" s="137"/>
      <c r="R15" s="142"/>
      <c r="S15" s="137"/>
      <c r="T15" s="137"/>
      <c r="U15" s="128"/>
      <c r="V15" s="128"/>
      <c r="W15" s="131"/>
    </row>
    <row r="16" spans="1:2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3">
        <f>SUM(J17:J19)</f>
        <v>71138338.47</v>
      </c>
      <c r="K16" s="53">
        <f>SUM(K17:K19)</f>
        <v>36735221.019999996</v>
      </c>
      <c r="L16" s="53">
        <f>SUM(L17:L19)</f>
        <v>62700575.49</v>
      </c>
      <c r="M16" s="53">
        <f>SUM(M17:M19)</f>
        <v>34025783.37</v>
      </c>
      <c r="N16" s="137"/>
      <c r="O16" s="141"/>
      <c r="P16" s="141"/>
      <c r="Q16" s="137"/>
      <c r="R16" s="142"/>
      <c r="S16" s="137"/>
      <c r="T16" s="137"/>
      <c r="U16" s="128"/>
      <c r="V16" s="128"/>
      <c r="W16" s="129"/>
    </row>
    <row r="17" spans="1:23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42195018.47</v>
      </c>
      <c r="K17" s="7">
        <v>21895227.02</v>
      </c>
      <c r="L17" s="7">
        <v>38108117.04</v>
      </c>
      <c r="M17" s="7">
        <v>20582167.49</v>
      </c>
      <c r="N17" s="137"/>
      <c r="O17" s="141"/>
      <c r="P17" s="141"/>
      <c r="Q17" s="137"/>
      <c r="R17" s="142"/>
      <c r="S17" s="137"/>
      <c r="T17" s="137"/>
      <c r="U17" s="128"/>
      <c r="V17" s="128"/>
      <c r="W17" s="131"/>
    </row>
    <row r="18" spans="1:23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18445959</v>
      </c>
      <c r="K18" s="7">
        <v>9434359</v>
      </c>
      <c r="L18" s="7">
        <v>15448655.1</v>
      </c>
      <c r="M18" s="7">
        <v>8480406.42</v>
      </c>
      <c r="N18" s="137"/>
      <c r="O18" s="141"/>
      <c r="P18" s="141"/>
      <c r="Q18" s="137"/>
      <c r="R18" s="137"/>
      <c r="S18" s="137"/>
      <c r="T18" s="137"/>
      <c r="U18" s="128"/>
      <c r="V18" s="128"/>
      <c r="W18" s="129"/>
    </row>
    <row r="19" spans="1:23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10497361</v>
      </c>
      <c r="K19" s="7">
        <v>5405635</v>
      </c>
      <c r="L19" s="7">
        <v>9143803.35</v>
      </c>
      <c r="M19" s="7">
        <v>4963209.459999999</v>
      </c>
      <c r="N19" s="137"/>
      <c r="O19" s="141"/>
      <c r="P19" s="141"/>
      <c r="Q19" s="137"/>
      <c r="R19" s="137"/>
      <c r="S19" s="137"/>
      <c r="T19" s="137"/>
      <c r="U19" s="128"/>
      <c r="V19" s="128"/>
      <c r="W19" s="129"/>
    </row>
    <row r="20" spans="1:23" ht="12.75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18107633</v>
      </c>
      <c r="K20" s="7">
        <v>8954845</v>
      </c>
      <c r="L20" s="7">
        <v>18660791.2</v>
      </c>
      <c r="M20" s="7">
        <v>9364016.409999998</v>
      </c>
      <c r="N20" s="137"/>
      <c r="O20" s="141"/>
      <c r="P20" s="141"/>
      <c r="Q20" s="137"/>
      <c r="R20" s="137"/>
      <c r="S20" s="137"/>
      <c r="T20" s="137"/>
      <c r="U20" s="128"/>
      <c r="V20" s="128"/>
      <c r="W20" s="129"/>
    </row>
    <row r="21" spans="1:23" ht="12.75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44631785.07</v>
      </c>
      <c r="K21" s="7">
        <v>21946496.07</v>
      </c>
      <c r="L21" s="7">
        <v>37638790.589999996</v>
      </c>
      <c r="M21" s="7">
        <v>21327472.589999996</v>
      </c>
      <c r="N21" s="137"/>
      <c r="O21" s="141"/>
      <c r="P21" s="141"/>
      <c r="Q21" s="137"/>
      <c r="R21" s="137"/>
      <c r="S21" s="137"/>
      <c r="T21" s="137"/>
      <c r="U21" s="128"/>
      <c r="V21" s="128"/>
      <c r="W21" s="131"/>
    </row>
    <row r="22" spans="1:22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3">
        <f>SUM(J23:J24)</f>
        <v>2013</v>
      </c>
      <c r="K22" s="53">
        <f>SUM(K23:K24)</f>
        <v>-80</v>
      </c>
      <c r="L22" s="53">
        <f>SUM(L23:L24)</f>
        <v>69208259.2</v>
      </c>
      <c r="M22" s="53">
        <f>SUM(M23:M24)</f>
        <v>2</v>
      </c>
      <c r="N22" s="137"/>
      <c r="O22" s="141"/>
      <c r="P22" s="141"/>
      <c r="Q22" s="137"/>
      <c r="R22" s="137"/>
      <c r="S22" s="137"/>
      <c r="T22" s="137"/>
      <c r="U22" s="128"/>
      <c r="V22" s="128"/>
    </row>
    <row r="23" spans="1:22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37"/>
      <c r="O23" s="141"/>
      <c r="P23" s="141"/>
      <c r="Q23" s="137"/>
      <c r="R23" s="138"/>
      <c r="S23" s="137"/>
      <c r="T23" s="137"/>
      <c r="U23" s="128"/>
      <c r="V23" s="128"/>
    </row>
    <row r="24" spans="1:22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2013</v>
      </c>
      <c r="K24" s="7">
        <v>-80</v>
      </c>
      <c r="L24" s="7">
        <v>69208259.2</v>
      </c>
      <c r="M24" s="7">
        <v>2</v>
      </c>
      <c r="N24" s="137"/>
      <c r="O24" s="141"/>
      <c r="P24" s="141"/>
      <c r="Q24" s="137"/>
      <c r="R24" s="138"/>
      <c r="S24" s="137"/>
      <c r="T24" s="137"/>
      <c r="U24" s="128"/>
      <c r="V24" s="128"/>
    </row>
    <row r="25" spans="1:22" ht="12.75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0</v>
      </c>
      <c r="K25" s="7">
        <v>0</v>
      </c>
      <c r="L25" s="7">
        <v>0</v>
      </c>
      <c r="M25" s="7"/>
      <c r="N25" s="137"/>
      <c r="O25" s="141"/>
      <c r="P25" s="141"/>
      <c r="Q25" s="137"/>
      <c r="R25" s="138"/>
      <c r="S25" s="137"/>
      <c r="T25" s="137"/>
      <c r="U25" s="128"/>
      <c r="V25" s="128"/>
    </row>
    <row r="26" spans="1:22" ht="12.75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0</v>
      </c>
      <c r="K26" s="7">
        <v>0</v>
      </c>
      <c r="L26" s="7">
        <v>0</v>
      </c>
      <c r="M26" s="7"/>
      <c r="N26" s="137"/>
      <c r="O26" s="141"/>
      <c r="P26" s="141"/>
      <c r="Q26" s="137"/>
      <c r="R26" s="138"/>
      <c r="S26" s="137"/>
      <c r="T26" s="137"/>
      <c r="U26" s="128"/>
      <c r="V26" s="128"/>
    </row>
    <row r="27" spans="1:22" ht="12.75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3">
        <f>SUM(J28:J32)</f>
        <v>24243166</v>
      </c>
      <c r="K27" s="53">
        <f>SUM(K28:K32)</f>
        <v>11520831</v>
      </c>
      <c r="L27" s="53">
        <f>SUM(L28:L32)</f>
        <v>24546670.3</v>
      </c>
      <c r="M27" s="53">
        <f>SUM(M28:M32)</f>
        <v>1277999.0300000012</v>
      </c>
      <c r="N27" s="137"/>
      <c r="O27" s="141"/>
      <c r="P27" s="141"/>
      <c r="Q27" s="137"/>
      <c r="R27" s="137"/>
      <c r="S27" s="137"/>
      <c r="T27" s="137"/>
      <c r="U27" s="128"/>
      <c r="V27" s="128"/>
    </row>
    <row r="28" spans="1:22" ht="12.75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>
        <v>22235285</v>
      </c>
      <c r="K28" s="7">
        <v>11124996</v>
      </c>
      <c r="L28" s="7">
        <v>16639312.9</v>
      </c>
      <c r="M28" s="7">
        <v>350416.19000000134</v>
      </c>
      <c r="N28" s="137"/>
      <c r="O28" s="141"/>
      <c r="P28" s="141"/>
      <c r="Q28" s="137"/>
      <c r="R28" s="138"/>
      <c r="S28" s="137"/>
      <c r="T28" s="137"/>
      <c r="U28" s="128"/>
      <c r="V28" s="128"/>
    </row>
    <row r="29" spans="1:22" ht="12.75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2007881</v>
      </c>
      <c r="K29" s="7">
        <v>395835</v>
      </c>
      <c r="L29" s="7">
        <v>7907357.4</v>
      </c>
      <c r="M29" s="7">
        <v>927582.8399999999</v>
      </c>
      <c r="N29" s="137"/>
      <c r="O29" s="141"/>
      <c r="P29" s="141"/>
      <c r="Q29" s="137"/>
      <c r="R29" s="138"/>
      <c r="S29" s="137"/>
      <c r="T29" s="137"/>
      <c r="U29" s="128"/>
      <c r="V29" s="128"/>
    </row>
    <row r="30" spans="1:22" ht="12.75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>
        <v>0</v>
      </c>
      <c r="K30" s="7">
        <v>0</v>
      </c>
      <c r="L30" s="7"/>
      <c r="M30" s="7"/>
      <c r="N30" s="137"/>
      <c r="O30" s="141"/>
      <c r="P30" s="141"/>
      <c r="Q30" s="137"/>
      <c r="R30" s="138"/>
      <c r="S30" s="137"/>
      <c r="T30" s="137"/>
      <c r="U30" s="128"/>
      <c r="V30" s="128"/>
    </row>
    <row r="31" spans="1:22" ht="12.75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>
        <v>0</v>
      </c>
      <c r="K31" s="7">
        <v>0</v>
      </c>
      <c r="L31" s="7"/>
      <c r="M31" s="7"/>
      <c r="N31" s="137"/>
      <c r="O31" s="141"/>
      <c r="P31" s="141"/>
      <c r="Q31" s="137"/>
      <c r="R31" s="138"/>
      <c r="S31" s="137"/>
      <c r="T31" s="137"/>
      <c r="U31" s="128"/>
      <c r="V31" s="128"/>
    </row>
    <row r="32" spans="1:22" ht="12.75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>
        <v>0</v>
      </c>
      <c r="K32" s="7">
        <v>0</v>
      </c>
      <c r="L32" s="7"/>
      <c r="M32" s="7"/>
      <c r="N32" s="137"/>
      <c r="O32" s="141"/>
      <c r="P32" s="141"/>
      <c r="Q32" s="137"/>
      <c r="R32" s="138"/>
      <c r="S32" s="137"/>
      <c r="T32" s="137"/>
      <c r="U32" s="128"/>
      <c r="V32" s="128"/>
    </row>
    <row r="33" spans="1:22" ht="12.75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3">
        <f>SUM(J34:J37)</f>
        <v>5073111</v>
      </c>
      <c r="K33" s="53">
        <f>SUM(K34:K37)</f>
        <v>2392928</v>
      </c>
      <c r="L33" s="53">
        <f>SUM(L34:L37)</f>
        <v>5056689.03</v>
      </c>
      <c r="M33" s="53">
        <f>SUM(M34:M37)</f>
        <v>2025450.9900000002</v>
      </c>
      <c r="N33" s="137"/>
      <c r="O33" s="141"/>
      <c r="P33" s="141"/>
      <c r="Q33" s="137"/>
      <c r="R33" s="137"/>
      <c r="S33" s="137"/>
      <c r="T33" s="137"/>
      <c r="U33" s="128"/>
      <c r="V33" s="128"/>
    </row>
    <row r="34" spans="1:22" ht="12.75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>
        <v>1449204</v>
      </c>
      <c r="K34" s="7">
        <v>627983</v>
      </c>
      <c r="L34" s="7">
        <v>437048.78</v>
      </c>
      <c r="M34" s="7">
        <v>225874.29</v>
      </c>
      <c r="N34" s="137"/>
      <c r="O34" s="141"/>
      <c r="P34" s="141"/>
      <c r="Q34" s="137"/>
      <c r="R34" s="138"/>
      <c r="S34" s="137"/>
      <c r="T34" s="137"/>
      <c r="U34" s="128"/>
      <c r="V34" s="128"/>
    </row>
    <row r="35" spans="1:22" ht="12.75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3623907</v>
      </c>
      <c r="K35" s="7">
        <v>1764945</v>
      </c>
      <c r="L35" s="7">
        <v>4619640.25</v>
      </c>
      <c r="M35" s="7">
        <v>1799576.7000000002</v>
      </c>
      <c r="N35" s="137"/>
      <c r="O35" s="141"/>
      <c r="P35" s="141"/>
      <c r="Q35" s="137"/>
      <c r="R35" s="138"/>
      <c r="S35" s="137"/>
      <c r="T35" s="137"/>
      <c r="U35" s="128"/>
      <c r="V35" s="128"/>
    </row>
    <row r="36" spans="1:22" ht="12.75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>
        <v>0</v>
      </c>
      <c r="K36" s="7">
        <v>0</v>
      </c>
      <c r="L36" s="7"/>
      <c r="M36" s="7"/>
      <c r="N36" s="137"/>
      <c r="O36" s="141"/>
      <c r="P36" s="141"/>
      <c r="Q36" s="137"/>
      <c r="R36" s="138"/>
      <c r="S36" s="137"/>
      <c r="T36" s="137"/>
      <c r="U36" s="128"/>
      <c r="V36" s="128"/>
    </row>
    <row r="37" spans="1:22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0</v>
      </c>
      <c r="K37" s="7">
        <v>0</v>
      </c>
      <c r="L37" s="7"/>
      <c r="M37" s="7"/>
      <c r="N37" s="137"/>
      <c r="O37" s="141"/>
      <c r="P37" s="141"/>
      <c r="Q37" s="137"/>
      <c r="R37" s="138"/>
      <c r="S37" s="137"/>
      <c r="T37" s="137"/>
      <c r="U37" s="128"/>
      <c r="V37" s="128"/>
    </row>
    <row r="38" spans="1:22" ht="12.75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>
        <v>0</v>
      </c>
      <c r="K38" s="7">
        <v>0</v>
      </c>
      <c r="L38" s="7"/>
      <c r="M38" s="7"/>
      <c r="N38" s="137"/>
      <c r="O38" s="141"/>
      <c r="P38" s="141"/>
      <c r="Q38" s="137"/>
      <c r="R38" s="138"/>
      <c r="S38" s="137"/>
      <c r="T38" s="137"/>
      <c r="U38" s="128"/>
      <c r="V38" s="128"/>
    </row>
    <row r="39" spans="1:22" ht="12.75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>
        <v>0</v>
      </c>
      <c r="K39" s="7">
        <v>0</v>
      </c>
      <c r="L39" s="7"/>
      <c r="M39" s="7"/>
      <c r="N39" s="137"/>
      <c r="O39" s="141"/>
      <c r="P39" s="141"/>
      <c r="Q39" s="137"/>
      <c r="R39" s="138"/>
      <c r="S39" s="137"/>
      <c r="T39" s="137"/>
      <c r="U39" s="128"/>
      <c r="V39" s="128"/>
    </row>
    <row r="40" spans="1:22" ht="12.75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>
        <v>0</v>
      </c>
      <c r="K40" s="7">
        <v>0</v>
      </c>
      <c r="L40" s="7"/>
      <c r="M40" s="7"/>
      <c r="N40" s="137"/>
      <c r="O40" s="141"/>
      <c r="P40" s="141"/>
      <c r="Q40" s="137"/>
      <c r="R40" s="138"/>
      <c r="S40" s="137"/>
      <c r="T40" s="137"/>
      <c r="U40" s="128"/>
      <c r="V40" s="128"/>
    </row>
    <row r="41" spans="1:22" ht="12.75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>
        <v>0</v>
      </c>
      <c r="K41" s="7">
        <v>0</v>
      </c>
      <c r="L41" s="7"/>
      <c r="M41" s="7"/>
      <c r="N41" s="137"/>
      <c r="O41" s="141"/>
      <c r="P41" s="141"/>
      <c r="Q41" s="137"/>
      <c r="R41" s="138"/>
      <c r="S41" s="137"/>
      <c r="T41" s="137"/>
      <c r="U41" s="128"/>
      <c r="V41" s="128"/>
    </row>
    <row r="42" spans="1:22" ht="12.75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3">
        <f>J7+J27+J38+J40</f>
        <v>672390852.87</v>
      </c>
      <c r="K42" s="53">
        <f>K7+K27+K38+K40</f>
        <v>390186913.16</v>
      </c>
      <c r="L42" s="53">
        <f>L7+L27+L38+L40</f>
        <v>641314811.5699999</v>
      </c>
      <c r="M42" s="53">
        <f>M7+M27+M38+M40</f>
        <v>392552061.66999996</v>
      </c>
      <c r="N42" s="137"/>
      <c r="O42" s="141"/>
      <c r="P42" s="141"/>
      <c r="Q42" s="137"/>
      <c r="R42" s="137"/>
      <c r="S42" s="137"/>
      <c r="T42" s="137"/>
      <c r="U42" s="128"/>
      <c r="V42" s="128"/>
    </row>
    <row r="43" spans="1:22" ht="12.75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3">
        <f>J10+J33+J39+J41</f>
        <v>570702364.87</v>
      </c>
      <c r="K43" s="53">
        <f>K10+K33+K39+K41</f>
        <v>310319227.01</v>
      </c>
      <c r="L43" s="53">
        <f>L10+L33+L39+L41</f>
        <v>578130510.61</v>
      </c>
      <c r="M43" s="53">
        <f>M10+M33+M39+M41</f>
        <v>305859213.28</v>
      </c>
      <c r="N43" s="137"/>
      <c r="O43" s="141"/>
      <c r="P43" s="141"/>
      <c r="Q43" s="137"/>
      <c r="R43" s="137"/>
      <c r="S43" s="137"/>
      <c r="T43" s="137"/>
      <c r="U43" s="128"/>
      <c r="V43" s="128"/>
    </row>
    <row r="44" spans="1:22" ht="12.75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3">
        <f>J42-J43</f>
        <v>101688488</v>
      </c>
      <c r="K44" s="53">
        <f>K42-K43</f>
        <v>79867686.15000004</v>
      </c>
      <c r="L44" s="53">
        <f>L42-L43</f>
        <v>63184300.95999992</v>
      </c>
      <c r="M44" s="53">
        <f>M42-M43</f>
        <v>86692848.38999999</v>
      </c>
      <c r="N44" s="137"/>
      <c r="O44" s="141"/>
      <c r="P44" s="141"/>
      <c r="Q44" s="137"/>
      <c r="R44" s="137"/>
      <c r="S44" s="137"/>
      <c r="T44" s="137"/>
      <c r="U44" s="128"/>
      <c r="V44" s="128"/>
    </row>
    <row r="45" spans="1:22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3">
        <f>IF(J42&gt;J43,J42-J43,0)</f>
        <v>101688488</v>
      </c>
      <c r="K45" s="53">
        <f>IF(K42&gt;K43,K42-K43,0)</f>
        <v>79867686.15000004</v>
      </c>
      <c r="L45" s="53">
        <f>IF(L42&gt;L43,L42-L43,0)</f>
        <v>63184300.95999992</v>
      </c>
      <c r="M45" s="53">
        <f>IF(M42&gt;M43,M42-M43,0)</f>
        <v>86692848.38999999</v>
      </c>
      <c r="N45" s="137"/>
      <c r="O45" s="141"/>
      <c r="P45" s="141"/>
      <c r="Q45" s="137"/>
      <c r="R45" s="137"/>
      <c r="S45" s="137"/>
      <c r="T45" s="137"/>
      <c r="U45" s="128"/>
      <c r="V45" s="128"/>
    </row>
    <row r="46" spans="1:22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  <c r="N46" s="137"/>
      <c r="O46" s="141"/>
      <c r="P46" s="141"/>
      <c r="Q46" s="137"/>
      <c r="R46" s="137"/>
      <c r="S46" s="137"/>
      <c r="T46" s="137"/>
      <c r="U46" s="128"/>
      <c r="V46" s="128"/>
    </row>
    <row r="47" spans="1:22" ht="12.75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>
        <v>18156916</v>
      </c>
      <c r="K47" s="7">
        <v>8700606</v>
      </c>
      <c r="L47" s="7">
        <v>20319465.21</v>
      </c>
      <c r="M47" s="7">
        <v>11618859.72</v>
      </c>
      <c r="N47" s="137"/>
      <c r="O47" s="141"/>
      <c r="P47" s="141"/>
      <c r="Q47" s="137"/>
      <c r="R47" s="138"/>
      <c r="S47" s="137"/>
      <c r="T47" s="137"/>
      <c r="U47" s="128"/>
      <c r="V47" s="128"/>
    </row>
    <row r="48" spans="1:22" ht="12.75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3">
        <f>J44-J47</f>
        <v>83531572</v>
      </c>
      <c r="K48" s="53">
        <f>K44-K47</f>
        <v>71167080.15000004</v>
      </c>
      <c r="L48" s="53">
        <f>L44-L47</f>
        <v>42864835.74999992</v>
      </c>
      <c r="M48" s="53">
        <f>M44-M47</f>
        <v>75073988.66999999</v>
      </c>
      <c r="N48" s="137"/>
      <c r="O48" s="141"/>
      <c r="P48" s="141"/>
      <c r="Q48" s="137"/>
      <c r="R48" s="137"/>
      <c r="S48" s="137"/>
      <c r="T48" s="137"/>
      <c r="U48" s="128"/>
      <c r="V48" s="128"/>
    </row>
    <row r="49" spans="1:22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3">
        <f>IF(J48&gt;0,J48,0)</f>
        <v>83531572</v>
      </c>
      <c r="K49" s="53">
        <f>IF(K48&gt;0,K48,0)</f>
        <v>71167080.15000004</v>
      </c>
      <c r="L49" s="53">
        <f>IF(L48&gt;0,L48,0)</f>
        <v>42864835.74999992</v>
      </c>
      <c r="M49" s="53">
        <f>IF(M48&gt;0,M48,0)</f>
        <v>75073988.66999999</v>
      </c>
      <c r="N49" s="137"/>
      <c r="O49" s="141"/>
      <c r="P49" s="141"/>
      <c r="Q49" s="137"/>
      <c r="R49" s="137"/>
      <c r="S49" s="137"/>
      <c r="T49" s="137"/>
      <c r="U49" s="128"/>
      <c r="V49" s="128"/>
    </row>
    <row r="50" spans="1:22" ht="12.75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  <c r="N50" s="137"/>
      <c r="O50" s="141"/>
      <c r="P50" s="141"/>
      <c r="Q50" s="137"/>
      <c r="R50" s="137"/>
      <c r="S50" s="137"/>
      <c r="T50" s="137"/>
      <c r="U50" s="128"/>
      <c r="V50" s="128"/>
    </row>
    <row r="51" spans="1:20" ht="12.75" customHeight="1">
      <c r="A51" s="215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137"/>
      <c r="O51" s="139"/>
      <c r="P51" s="139"/>
      <c r="Q51" s="139"/>
      <c r="R51" s="139"/>
      <c r="S51" s="139"/>
      <c r="T51" s="139"/>
    </row>
    <row r="52" spans="1:20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5"/>
      <c r="J52" s="55"/>
      <c r="K52" s="55"/>
      <c r="L52" s="55"/>
      <c r="M52" s="62"/>
      <c r="N52" s="137"/>
      <c r="O52" s="140"/>
      <c r="P52" s="140"/>
      <c r="Q52" s="140"/>
      <c r="R52" s="140"/>
      <c r="S52" s="140"/>
      <c r="T52" s="140"/>
    </row>
    <row r="53" spans="1:20" ht="12.75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/>
      <c r="K53" s="7"/>
      <c r="L53" s="7"/>
      <c r="M53" s="7"/>
      <c r="N53" s="137"/>
      <c r="O53" s="138"/>
      <c r="P53" s="138"/>
      <c r="Q53" s="138"/>
      <c r="R53" s="138"/>
      <c r="S53" s="138"/>
      <c r="T53" s="138"/>
    </row>
    <row r="54" spans="1:20" ht="12.75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/>
      <c r="M54" s="8"/>
      <c r="N54" s="137"/>
      <c r="O54" s="138"/>
      <c r="P54" s="138"/>
      <c r="Q54" s="138"/>
      <c r="R54" s="138"/>
      <c r="S54" s="138"/>
      <c r="T54" s="138"/>
    </row>
    <row r="55" spans="1:20" ht="12.75" customHeight="1">
      <c r="A55" s="215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137"/>
      <c r="O55" s="139"/>
      <c r="P55" s="139"/>
      <c r="Q55" s="139"/>
      <c r="R55" s="139"/>
      <c r="S55" s="139"/>
      <c r="T55" s="139"/>
    </row>
    <row r="56" spans="1:20" ht="12.75">
      <c r="A56" s="219" t="s">
        <v>204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v>83531572</v>
      </c>
      <c r="K56" s="6">
        <v>71167080.16999996</v>
      </c>
      <c r="L56" s="6">
        <v>42864835.74999992</v>
      </c>
      <c r="M56" s="6">
        <v>75073988.66999999</v>
      </c>
      <c r="N56" s="137"/>
      <c r="O56" s="138"/>
      <c r="P56" s="138"/>
      <c r="Q56" s="138"/>
      <c r="R56" s="138"/>
      <c r="S56" s="138"/>
      <c r="T56" s="138"/>
    </row>
    <row r="57" spans="1:20" ht="12.75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  <c r="N57" s="137"/>
      <c r="O57" s="137"/>
      <c r="P57" s="137"/>
      <c r="Q57" s="137"/>
      <c r="R57" s="137"/>
      <c r="S57" s="137"/>
      <c r="T57" s="137"/>
    </row>
    <row r="58" spans="1:20" ht="12.75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  <c r="N58" s="137"/>
      <c r="O58" s="138"/>
      <c r="P58" s="138"/>
      <c r="Q58" s="138"/>
      <c r="R58" s="138"/>
      <c r="S58" s="138"/>
      <c r="T58" s="138"/>
    </row>
    <row r="59" spans="1:20" ht="12.75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  <c r="N59" s="137"/>
      <c r="O59" s="138"/>
      <c r="P59" s="138"/>
      <c r="Q59" s="138"/>
      <c r="R59" s="138"/>
      <c r="S59" s="138"/>
      <c r="T59" s="138"/>
    </row>
    <row r="60" spans="1:20" ht="12.75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  <c r="N60" s="137"/>
      <c r="O60" s="138"/>
      <c r="P60" s="138"/>
      <c r="Q60" s="138"/>
      <c r="R60" s="138"/>
      <c r="S60" s="138"/>
      <c r="T60" s="138"/>
    </row>
    <row r="61" spans="1:20" ht="12.75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  <c r="N61" s="137"/>
      <c r="O61" s="138"/>
      <c r="P61" s="138"/>
      <c r="Q61" s="138"/>
      <c r="R61" s="138"/>
      <c r="S61" s="138"/>
      <c r="T61" s="138"/>
    </row>
    <row r="62" spans="1:20" ht="12.75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  <c r="N62" s="137"/>
      <c r="O62" s="138"/>
      <c r="P62" s="138"/>
      <c r="Q62" s="138"/>
      <c r="R62" s="138"/>
      <c r="S62" s="138"/>
      <c r="T62" s="138"/>
    </row>
    <row r="63" spans="1:20" ht="12.75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  <c r="N63" s="137"/>
      <c r="O63" s="138"/>
      <c r="P63" s="138"/>
      <c r="Q63" s="138"/>
      <c r="R63" s="138"/>
      <c r="S63" s="138"/>
      <c r="T63" s="138"/>
    </row>
    <row r="64" spans="1:20" ht="12.75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  <c r="N64" s="137"/>
      <c r="O64" s="138"/>
      <c r="P64" s="138"/>
      <c r="Q64" s="138"/>
      <c r="R64" s="138"/>
      <c r="S64" s="138"/>
      <c r="T64" s="138"/>
    </row>
    <row r="65" spans="1:20" ht="12.75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  <c r="N65" s="137"/>
      <c r="O65" s="138"/>
      <c r="P65" s="138"/>
      <c r="Q65" s="138"/>
      <c r="R65" s="138"/>
      <c r="S65" s="138"/>
      <c r="T65" s="138"/>
    </row>
    <row r="66" spans="1:20" ht="12.75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37"/>
      <c r="O66" s="137"/>
      <c r="P66" s="137"/>
      <c r="Q66" s="137"/>
      <c r="R66" s="137"/>
      <c r="S66" s="137"/>
      <c r="T66" s="137"/>
    </row>
    <row r="67" spans="1:20" ht="12.75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1">
        <f>J56+J66</f>
        <v>83531572</v>
      </c>
      <c r="K67" s="61">
        <f>K56+K66</f>
        <v>71167080.16999996</v>
      </c>
      <c r="L67" s="61">
        <f>L56+L66</f>
        <v>42864835.74999992</v>
      </c>
      <c r="M67" s="61">
        <f>M56+M66</f>
        <v>75073988.66999999</v>
      </c>
      <c r="N67" s="137"/>
      <c r="O67" s="137"/>
      <c r="P67" s="137"/>
      <c r="Q67" s="137"/>
      <c r="R67" s="137"/>
      <c r="S67" s="137"/>
      <c r="T67" s="137"/>
    </row>
    <row r="68" spans="1:20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139"/>
      <c r="O68" s="139"/>
      <c r="P68" s="139"/>
      <c r="Q68" s="139"/>
      <c r="R68" s="139"/>
      <c r="S68" s="139"/>
      <c r="T68" s="139"/>
    </row>
    <row r="69" spans="1:20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139"/>
      <c r="O69" s="139"/>
      <c r="P69" s="139"/>
      <c r="Q69" s="139"/>
      <c r="R69" s="139"/>
      <c r="S69" s="139"/>
      <c r="T69" s="139"/>
    </row>
    <row r="70" spans="1:20" ht="12.75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/>
      <c r="K70" s="7"/>
      <c r="L70" s="7"/>
      <c r="M70" s="7"/>
      <c r="N70" s="138"/>
      <c r="O70" s="138"/>
      <c r="P70" s="138"/>
      <c r="Q70" s="138"/>
      <c r="R70" s="138"/>
      <c r="S70" s="138"/>
      <c r="T70" s="138"/>
    </row>
    <row r="71" spans="1:20" ht="12.75">
      <c r="A71" s="256" t="s">
        <v>235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  <c r="N71" s="138"/>
      <c r="O71" s="138"/>
      <c r="P71" s="138"/>
      <c r="Q71" s="138"/>
      <c r="R71" s="138"/>
      <c r="S71" s="138"/>
      <c r="T71" s="13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110" zoomScaleSheetLayoutView="110" zoomScalePageLayoutView="0" workbookViewId="0" topLeftCell="A1">
      <selection activeCell="L18" sqref="L1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3" width="9.140625" style="52" customWidth="1"/>
    <col min="14" max="14" width="10.28125" style="52" bestFit="1" customWidth="1"/>
    <col min="15" max="16384" width="9.140625" style="52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340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5" t="s">
        <v>323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319</v>
      </c>
      <c r="K4" s="67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5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101688488</v>
      </c>
      <c r="K7" s="7">
        <v>63184301</v>
      </c>
      <c r="L7" s="128"/>
      <c r="M7" s="128"/>
      <c r="N7" s="144"/>
      <c r="O7" s="128"/>
    </row>
    <row r="8" spans="1:15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18107633</v>
      </c>
      <c r="K8" s="7">
        <v>18660791</v>
      </c>
      <c r="L8" s="128"/>
      <c r="M8" s="128"/>
      <c r="N8" s="144"/>
      <c r="O8" s="128"/>
    </row>
    <row r="9" spans="1:15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135789884</v>
      </c>
      <c r="K9" s="7">
        <v>82853328</v>
      </c>
      <c r="N9" s="144"/>
      <c r="O9" s="128"/>
    </row>
    <row r="10" spans="1:15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  <c r="N10" s="144"/>
      <c r="O10" s="128"/>
    </row>
    <row r="11" spans="1:15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  <c r="N11" s="144"/>
      <c r="O11" s="128"/>
    </row>
    <row r="12" spans="1:15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16901056</v>
      </c>
      <c r="K12" s="7">
        <v>52645452</v>
      </c>
      <c r="N12" s="144"/>
      <c r="O12" s="128"/>
    </row>
    <row r="13" spans="1:15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64">
        <f>SUM(J7:J12)</f>
        <v>272487061</v>
      </c>
      <c r="K13" s="53">
        <f>SUM(K7:K12)</f>
        <v>217343872</v>
      </c>
      <c r="N13" s="144"/>
      <c r="O13" s="128"/>
    </row>
    <row r="14" spans="1:15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  <c r="N14" s="144"/>
      <c r="O14" s="128"/>
    </row>
    <row r="15" spans="1:15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167455168</v>
      </c>
      <c r="K15" s="7">
        <v>278816428</v>
      </c>
      <c r="L15" s="71"/>
      <c r="N15" s="144"/>
      <c r="O15" s="128"/>
    </row>
    <row r="16" spans="1:15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30841247</v>
      </c>
      <c r="K16" s="7">
        <v>22046990</v>
      </c>
      <c r="N16" s="144"/>
      <c r="O16" s="128"/>
    </row>
    <row r="17" spans="1:15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  <c r="N17" s="144"/>
      <c r="O17" s="128"/>
    </row>
    <row r="18" spans="1:15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64">
        <f>SUM(J14:J17)</f>
        <v>198296415</v>
      </c>
      <c r="K18" s="53">
        <f>SUM(K14:K17)</f>
        <v>300863418</v>
      </c>
      <c r="N18" s="144"/>
      <c r="O18" s="128"/>
    </row>
    <row r="19" spans="1:15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IF(J13&gt;J18,J13-J18,0)</f>
        <v>74190646</v>
      </c>
      <c r="K19" s="53">
        <f>IF(K13&gt;K18,K13-K18,0)</f>
        <v>0</v>
      </c>
      <c r="N19" s="144"/>
      <c r="O19" s="128"/>
    </row>
    <row r="20" spans="1:15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64">
        <f>IF(J18&gt;J13,J18-J13,0)</f>
        <v>0</v>
      </c>
      <c r="K20" s="53">
        <f>IF(K18&gt;K13,K18-K13,0)</f>
        <v>83519546</v>
      </c>
      <c r="N20" s="144"/>
      <c r="O20" s="128"/>
    </row>
    <row r="21" spans="1:15" ht="12.75">
      <c r="A21" s="215" t="s">
        <v>159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  <c r="N21" s="144"/>
      <c r="O21" s="128"/>
    </row>
    <row r="22" spans="1:15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/>
      <c r="K22" s="7"/>
      <c r="N22" s="144"/>
      <c r="O22" s="128"/>
    </row>
    <row r="23" spans="1:15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>
        <v>1904488</v>
      </c>
      <c r="N23" s="144"/>
      <c r="O23" s="128"/>
    </row>
    <row r="24" spans="1:15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25177737.59</v>
      </c>
      <c r="K24" s="7">
        <v>2558054</v>
      </c>
      <c r="N24" s="144"/>
      <c r="O24" s="128"/>
    </row>
    <row r="25" spans="1:15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  <c r="N25" s="144"/>
      <c r="O25" s="128"/>
    </row>
    <row r="26" spans="1:15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  <c r="N26" s="144"/>
      <c r="O26" s="128"/>
    </row>
    <row r="27" spans="1:15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64">
        <f>SUM(J22:J26)</f>
        <v>25177737.59</v>
      </c>
      <c r="K27" s="53">
        <f>SUM(K22:K26)</f>
        <v>4462542</v>
      </c>
      <c r="N27" s="144"/>
      <c r="O27" s="128"/>
    </row>
    <row r="28" spans="1:15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4708371</v>
      </c>
      <c r="K28" s="7">
        <v>7544861</v>
      </c>
      <c r="N28" s="144"/>
      <c r="O28" s="128"/>
    </row>
    <row r="29" spans="1:15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1164597</v>
      </c>
      <c r="K29" s="7"/>
      <c r="N29" s="144"/>
      <c r="O29" s="128"/>
    </row>
    <row r="30" spans="1:15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90515226.98000002</v>
      </c>
      <c r="K30" s="7">
        <v>15344960</v>
      </c>
      <c r="N30" s="144"/>
      <c r="O30" s="128"/>
    </row>
    <row r="31" spans="1:15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64">
        <f>SUM(J28:J30)</f>
        <v>96388194.98000002</v>
      </c>
      <c r="K31" s="53">
        <f>SUM(K28:K30)</f>
        <v>22889821</v>
      </c>
      <c r="N31" s="144"/>
      <c r="O31" s="128"/>
    </row>
    <row r="32" spans="1:15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IF(J27&gt;J31,J27-J31,0)</f>
        <v>0</v>
      </c>
      <c r="K32" s="53">
        <f>IF(K27&gt;K31,K27-K31,0)</f>
        <v>0</v>
      </c>
      <c r="N32" s="144"/>
      <c r="O32" s="128"/>
    </row>
    <row r="33" spans="1:15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IF(J31&gt;J27,J31-J27,0)</f>
        <v>71210457.39000002</v>
      </c>
      <c r="K33" s="53">
        <f>IF(K31&gt;K27,K31-K27,0)</f>
        <v>18427279</v>
      </c>
      <c r="N33" s="144"/>
      <c r="O33" s="128"/>
    </row>
    <row r="34" spans="1:15" ht="12.75">
      <c r="A34" s="215" t="s">
        <v>160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  <c r="N34" s="144"/>
      <c r="O34" s="128"/>
    </row>
    <row r="35" spans="1:15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  <c r="N35" s="144"/>
      <c r="O35" s="128"/>
    </row>
    <row r="36" spans="1:15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401530325</v>
      </c>
      <c r="K36" s="7">
        <v>152846926</v>
      </c>
      <c r="N36" s="144"/>
      <c r="O36" s="128"/>
    </row>
    <row r="37" spans="1:15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  <c r="N37" s="144"/>
      <c r="O37" s="128"/>
    </row>
    <row r="38" spans="1:15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64">
        <f>SUM(J35:J37)</f>
        <v>401530325</v>
      </c>
      <c r="K38" s="53">
        <f>SUM(K35:K37)</f>
        <v>152846926</v>
      </c>
      <c r="N38" s="144"/>
      <c r="O38" s="128"/>
    </row>
    <row r="39" spans="1:15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404310348</v>
      </c>
      <c r="K39" s="7">
        <v>26202754</v>
      </c>
      <c r="N39" s="144"/>
      <c r="O39" s="128"/>
    </row>
    <row r="40" spans="1:15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  <c r="N40" s="144"/>
      <c r="O40" s="128"/>
    </row>
    <row r="41" spans="1:15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  <c r="N41" s="144"/>
      <c r="O41" s="128"/>
    </row>
    <row r="42" spans="1:15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  <c r="N42" s="144"/>
      <c r="O42" s="128"/>
    </row>
    <row r="43" spans="1:15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  <c r="N43" s="144"/>
      <c r="O43" s="128"/>
    </row>
    <row r="44" spans="1:15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64">
        <f>SUM(J39:J43)</f>
        <v>404310348</v>
      </c>
      <c r="K44" s="53">
        <f>SUM(K39:K43)</f>
        <v>26202754</v>
      </c>
      <c r="N44" s="144"/>
      <c r="O44" s="128"/>
    </row>
    <row r="45" spans="1:15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IF(J38&gt;J44,J38-J44,0)</f>
        <v>0</v>
      </c>
      <c r="K45" s="53">
        <f>IF(K38&gt;K44,K38-K44,0)</f>
        <v>126644172</v>
      </c>
      <c r="N45" s="144"/>
      <c r="O45" s="128"/>
    </row>
    <row r="46" spans="1:15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IF(J44&gt;J38,J44-J38,0)</f>
        <v>2780023</v>
      </c>
      <c r="K46" s="53">
        <f>IF(K44&gt;K38,K44-K38,0)</f>
        <v>0</v>
      </c>
      <c r="N46" s="144"/>
      <c r="O46" s="128"/>
    </row>
    <row r="47" spans="1:15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200165.6099999845</v>
      </c>
      <c r="K47" s="53">
        <f>IF(K19-K20+K32-K33+K45-K46&gt;0,K19-K20+K32-K33+K45-K46,0)</f>
        <v>24697347</v>
      </c>
      <c r="N47" s="144"/>
      <c r="O47" s="128"/>
    </row>
    <row r="48" spans="1:15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  <c r="N48" s="144"/>
      <c r="O48" s="128"/>
    </row>
    <row r="49" spans="1:15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2744467</v>
      </c>
      <c r="K49" s="7">
        <v>2094210</v>
      </c>
      <c r="N49" s="144"/>
      <c r="O49" s="128"/>
    </row>
    <row r="50" spans="1:15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f>+J47</f>
        <v>200165.6099999845</v>
      </c>
      <c r="K50" s="7">
        <f>+K47</f>
        <v>24697347</v>
      </c>
      <c r="N50" s="144"/>
      <c r="O50" s="128"/>
    </row>
    <row r="51" spans="1:15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  <c r="N51" s="144"/>
      <c r="O51" s="128"/>
    </row>
    <row r="52" spans="1:15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J49+J50-J51</f>
        <v>2944632.6099999845</v>
      </c>
      <c r="K52" s="61">
        <f>K49+K50-K51</f>
        <v>26791557</v>
      </c>
      <c r="M52" s="128"/>
      <c r="N52" s="144"/>
      <c r="O52" s="12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319</v>
      </c>
      <c r="K4" s="67" t="s">
        <v>320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8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16"/>
      <c r="C22" s="216"/>
      <c r="D22" s="216"/>
      <c r="E22" s="216"/>
      <c r="F22" s="216"/>
      <c r="G22" s="216"/>
      <c r="H22" s="216"/>
      <c r="I22" s="272"/>
      <c r="J22" s="272"/>
      <c r="K22" s="273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16"/>
      <c r="C35" s="216"/>
      <c r="D35" s="216"/>
      <c r="E35" s="216"/>
      <c r="F35" s="216"/>
      <c r="G35" s="216"/>
      <c r="H35" s="216"/>
      <c r="I35" s="272">
        <v>0</v>
      </c>
      <c r="J35" s="272"/>
      <c r="K35" s="273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125" zoomScaleSheetLayoutView="125" zoomScalePageLayoutView="0" workbookViewId="0" topLeftCell="A1">
      <selection activeCell="L14" sqref="L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3" width="13.00390625" style="76" bestFit="1" customWidth="1"/>
    <col min="14" max="16384" width="9.140625" style="76" customWidth="1"/>
  </cols>
  <sheetData>
    <row r="1" spans="1:12" ht="12.75">
      <c r="A1" s="303" t="s">
        <v>281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75"/>
    </row>
    <row r="2" spans="1:12" ht="15.75">
      <c r="A2" s="42"/>
      <c r="B2" s="74"/>
      <c r="C2" s="288" t="s">
        <v>282</v>
      </c>
      <c r="D2" s="288"/>
      <c r="E2" s="77">
        <v>42736</v>
      </c>
      <c r="F2" s="43" t="s">
        <v>250</v>
      </c>
      <c r="G2" s="289">
        <v>42916</v>
      </c>
      <c r="H2" s="290"/>
      <c r="I2" s="74"/>
      <c r="J2" s="74"/>
      <c r="K2" s="74"/>
      <c r="L2" s="78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305</v>
      </c>
      <c r="J3" s="82" t="s">
        <v>150</v>
      </c>
      <c r="K3" s="82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283</v>
      </c>
      <c r="K4" s="83" t="s">
        <v>284</v>
      </c>
    </row>
    <row r="5" spans="1:15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84078800</v>
      </c>
      <c r="K5" s="45">
        <v>84078800</v>
      </c>
      <c r="L5" s="145"/>
      <c r="M5" s="145"/>
      <c r="N5" s="145"/>
      <c r="O5" s="145"/>
    </row>
    <row r="6" spans="1:15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46"/>
      <c r="K6" s="46"/>
      <c r="N6" s="145"/>
      <c r="O6" s="145"/>
    </row>
    <row r="7" spans="1:15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46">
        <v>20022877</v>
      </c>
      <c r="K7" s="46">
        <v>20022877</v>
      </c>
      <c r="L7" s="145"/>
      <c r="M7" s="145"/>
      <c r="N7" s="145"/>
      <c r="O7" s="145"/>
    </row>
    <row r="8" spans="1:15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46">
        <v>1361143310</v>
      </c>
      <c r="K8" s="46">
        <v>1025219344.9299998</v>
      </c>
      <c r="L8" s="145"/>
      <c r="M8" s="145"/>
      <c r="N8" s="145"/>
      <c r="O8" s="145"/>
    </row>
    <row r="9" spans="1:15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46">
        <v>-335923965</v>
      </c>
      <c r="K9" s="46">
        <v>42864835.75000004</v>
      </c>
      <c r="L9" s="145"/>
      <c r="M9" s="145"/>
      <c r="N9" s="145"/>
      <c r="O9" s="145"/>
    </row>
    <row r="10" spans="1:15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46">
        <v>138623824</v>
      </c>
      <c r="K10" s="46">
        <v>138623824</v>
      </c>
      <c r="L10" s="145"/>
      <c r="M10" s="145"/>
      <c r="N10" s="145"/>
      <c r="O10" s="145"/>
    </row>
    <row r="11" spans="1:15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46"/>
      <c r="K11" s="46"/>
      <c r="N11" s="145"/>
      <c r="O11" s="145"/>
    </row>
    <row r="12" spans="1:15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46">
        <v>-1440385</v>
      </c>
      <c r="K12" s="46">
        <v>-1440385</v>
      </c>
      <c r="N12" s="145"/>
      <c r="O12" s="145"/>
    </row>
    <row r="13" spans="1:15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/>
      <c r="K13" s="46"/>
      <c r="N13" s="145"/>
      <c r="O13" s="145"/>
    </row>
    <row r="14" spans="1:15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9">
        <f>SUM(J5:J13)</f>
        <v>1266504461</v>
      </c>
      <c r="K14" s="79">
        <f>SUM(K5:K13)</f>
        <v>1309369296.6799998</v>
      </c>
      <c r="L14" s="145"/>
      <c r="M14" s="145"/>
      <c r="N14" s="145"/>
      <c r="O14" s="145"/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/>
      <c r="K15" s="46"/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/>
      <c r="K16" s="46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/>
      <c r="K17" s="46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/>
      <c r="K18" s="46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/>
      <c r="K19" s="46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/>
      <c r="K20" s="46"/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7" t="s">
        <v>302</v>
      </c>
      <c r="B23" s="298"/>
      <c r="C23" s="298"/>
      <c r="D23" s="298"/>
      <c r="E23" s="298"/>
      <c r="F23" s="298"/>
      <c r="G23" s="298"/>
      <c r="H23" s="298"/>
      <c r="I23" s="47">
        <v>18</v>
      </c>
      <c r="J23" s="45"/>
      <c r="K23" s="45"/>
    </row>
    <row r="24" spans="1:11" ht="17.25" customHeight="1">
      <c r="A24" s="299" t="s">
        <v>303</v>
      </c>
      <c r="B24" s="300"/>
      <c r="C24" s="300"/>
      <c r="D24" s="300"/>
      <c r="E24" s="300"/>
      <c r="F24" s="300"/>
      <c r="G24" s="300"/>
      <c r="H24" s="300"/>
      <c r="I24" s="48">
        <v>19</v>
      </c>
      <c r="J24" s="80"/>
      <c r="K24" s="80"/>
    </row>
    <row r="25" spans="1:11" ht="30" customHeight="1">
      <c r="A25" s="301" t="s">
        <v>304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0" t="s">
        <v>316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Danijela Marinac</cp:lastModifiedBy>
  <cp:lastPrinted>2011-03-28T11:17:39Z</cp:lastPrinted>
  <dcterms:created xsi:type="dcterms:W3CDTF">2008-10-17T11:51:54Z</dcterms:created>
  <dcterms:modified xsi:type="dcterms:W3CDTF">2017-10-31T10:34:27Z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