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<sst xmlns="http://schemas.openxmlformats.org/spreadsheetml/2006/main" count="395" uniqueCount="343">
  <si>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</si>
  <si>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</si>
  <si>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</si>
  <si>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</si>
  <si>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</si>
  <si>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</si>
  <si>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</si>
  <si>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</si>
  <si>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</si>
  <si>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</si>
  <si>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</si>
  <si>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</si>
  <si>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</si>
  <si>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</si>
  <si>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</si>
  <si>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</si>
  <si>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</si>
  <si>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</si>
  <si>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</si>
  <si>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</si>
  <si>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</si>
  <si>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</si>
  <si>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</si>
  <si>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</si>
  <si>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</si>
  <si>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</si>
  <si>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</si>
  <si>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</si>
  <si>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</si>
  <si>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</si>
  <si>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</si>
  <si>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</si>
  <si>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</si>
  <si>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</si>
  <si>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</si>
  <si>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</si>
  <si>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</si>
  <si>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</si>
  <si>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</si>
  <si>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</si>
  <si>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</si>
  <si>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</si>
  <si>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</si>
  <si>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</si>
  <si>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</si>
  <si>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</si>
  <si>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</si>
  <si>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</si>
  <si>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</si>
  <si>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</si>
  <si>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</si>
  <si>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</si>
  <si>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</si>
  <si>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</si>
  <si>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</si>
  <si>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</si>
  <si>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</si>
  <si>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</si>
  <si>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</si>
  <si>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</si>
  <si>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</si>
  <si>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</si>
  <si>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</si>
  <si>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</si>
  <si>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</si>
  <si>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</si>
  <si>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</si>
  <si>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</si>
  <si>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</si>
  <si>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</si>
  <si>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</si>
  <si>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</si>
  <si>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</si>
  <si>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</si>
  <si>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</si>
  <si>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</si>
  <si>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</si>
  <si>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</si>
  <si>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</si>
  <si>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</si>
  <si>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</si>
  <si>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</si>
  <si>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</si>
  <si>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</si>
  <si>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</si>
  <si>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</si>
  <si>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</si>
  <si>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</si>
  <si>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</si>
  <si>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</si>
  <si>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</si>
  <si>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</si>
  <si>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</si>
  <si>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</si>
  <si>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</si>
  <si>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</si>
  <si>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</si>
  <si>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</si>
  <si>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</si>
  <si>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</si>
  <si>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</si>
  <si>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</si>
  <si>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</si>
  <si>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</si>
  <si>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</si>
  <si>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</si>
  <si>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</si>
  <si>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</si>
  <si>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</si>
  <si>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</si>
  <si>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</si>
  <si>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</si>
  <si>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</si>
  <si>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</si>
  <si>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</si>
  <si>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</si>
  <si>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</si>
  <si>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</si>
  <si>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</si>
  <si>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</si>
  <si>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</si>
  <si>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</si>
  <si>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</si>
  <si>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</si>
  <si>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</si>
  <si>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</si>
  <si>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</si>
  <si>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</si>
  <si>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</si>
  <si>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</si>
  <si>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</si>
  <si>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</si>
  <si>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</si>
  <si>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</si>
  <si>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</si>
  <si>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</si>
  <si>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</si>
  <si>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</si>
  <si>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</si>
  <si>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</si>
  <si>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</si>
  <si>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</si>
  <si>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</si>
  <si>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</si>
  <si>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</si>
  <si>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</si>
  <si>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</si>
  <si>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</si>
  <si>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</si>
  <si>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</si>
  <si>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</si>
  <si>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</si>
  <si>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</si>
  <si>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</si>
  <si>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</si>
  <si>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</si>
  <si>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</si>
  <si>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</si>
  <si>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</si>
  <si>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</si>
  <si>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</si>
  <si>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</si>
  <si>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</si>
  <si>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</si>
  <si>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</si>
  <si>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</si>
  <si>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</si>
  <si>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</si>
  <si>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</si>
  <si>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</si>
  <si>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</si>
  <si>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</si>
  <si>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</si>
  <si>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</si>
  <si>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</si>
  <si>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</si>
  <si>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</si>
  <si>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</si>
  <si>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</si>
  <si>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</si>
  <si>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</si>
  <si>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</si>
  <si>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</si>
  <si>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</si>
  <si>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</si>
  <si>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</si>
  <si>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</si>
  <si>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</si>
  <si>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</si>
  <si>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</si>
  <si>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</si>
  <si>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</si>
  <si>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</si>
  <si>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</si>
  <si>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</si>
  <si>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</si>
  <si>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</si>
  <si>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</si>
  <si>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</si>
  <si>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</si>
  <si>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</si>
  <si>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</si>
  <si>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</si>
  <si>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</si>
  <si>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</si>
  <si>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</si>
  <si>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</si>
  <si>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</si>
  <si>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</si>
  <si>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</si>
  <si>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</si>
  <si>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</si>
  <si>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</si>
  <si>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</si>
  <si>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</si>
  <si>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</si>
  <si>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</si>
  <si>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</si>
  <si>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</si>
  <si>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</si>
  <si>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</si>
  <si>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</si>
  <si>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</si>
  <si>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</si>
  <si>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</si>
  <si>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</si>
  <si>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</si>
  <si>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</si>
  <si>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</si>
  <si>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</si>
  <si>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</si>
  <si>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</si>
  <si>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</si>
  <si>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</si>
  <si>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</si>
  <si>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</si>
  <si>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</si>
  <si>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</si>
  <si>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</si>
  <si>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</si>
  <si>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</si>
  <si>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</si>
  <si>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</si>
  <si>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</si>
  <si>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</si>
  <si>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</si>
  <si>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</si>
  <si>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</si>
  <si>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</si>
  <si>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</si>
  <si>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</si>
  <si>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</si>
  <si>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</si>
  <si>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</si>
  <si>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</si>
  <si>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</si>
  <si>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</si>
  <si>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</si>
  <si>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</si>
  <si>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</si>
  <si>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</si>
  <si>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</si>
  <si>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</si>
  <si>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</si>
  <si>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</si>
  <si>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</si>
  <si>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</si>
  <si>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</si>
  <si>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</si>
  <si>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</si>
  <si>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</si>
  <si>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</si>
  <si>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</si>
  <si>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</si>
  <si>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</si>
  <si>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</si>
  <si>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</si>
  <si>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</si>
  <si>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</si>
  <si>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</si>
  <si>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</si>
  <si>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</si>
  <si>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</si>
  <si>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</si>
  <si>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</si>
  <si>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</si>
  <si>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</si>
  <si>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</si>
  <si>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</si>
  <si>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</si>
  <si>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</si>
  <si>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</si>
  <si>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</si>
  <si>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</si>
  <si>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</si>
  <si>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</si>
  <si>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</si>
  <si>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</si>
  <si>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</si>
  <si>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</si>
  <si>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</si>
  <si>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</si>
  <si>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</si>
  <si>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</si>
  <si>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</si>
  <si>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</si>
  <si>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</si>
  <si>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</si>
  <si>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</si>
  <si>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</si>
  <si>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</si>
  <si>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</si>
  <si>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</si>
  <si>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</si>
  <si>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</si>
  <si>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</si>
  <si>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</si>
  <si>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</si>
  <si>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</si>
  <si>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</si>
  <si>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</si>
  <si>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</si>
  <si>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</si>
  <si>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</si>
  <si>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</si>
  <si>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</si>
  <si>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</si>
  <si>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</si>
  <si>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</si>
  <si>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</si>
  <si>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</si>
  <si>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</si>
  <si>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</si>
  <si>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</si>
  <si>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IVAN MANDIĆ</t>
  </si>
  <si>
    <t>+38512393122</t>
  </si>
  <si>
    <t>+38512393213</t>
  </si>
  <si>
    <t>financije@jamnica.hr</t>
  </si>
  <si>
    <t>MISLAV GALIĆ</t>
  </si>
  <si>
    <t>Obveznik: Jamnica d.d.</t>
  </si>
  <si>
    <t>Obveznik:Jamnica d.d.</t>
  </si>
  <si>
    <t>u razdoblju 01.01.2016. do 30.06.2016.</t>
  </si>
  <si>
    <t>stanje na dan 30.06.2016.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</si>
</sst>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248</v>
      </c>
      <c r="B1" s="147"/>
      <c r="C1" s="14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0">
        <v>42370</v>
      </c>
      <c r="F2" s="12"/>
      <c r="G2" s="13" t="s">
        <v>250</v>
      </c>
      <c r="H2" s="120">
        <v>42551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251</v>
      </c>
      <c r="B6" s="138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252</v>
      </c>
      <c r="B8" s="191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82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254</v>
      </c>
      <c r="B12" s="138"/>
      <c r="C12" s="154" t="s">
        <v>326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255</v>
      </c>
      <c r="B14" s="138"/>
      <c r="C14" s="180">
        <v>10000</v>
      </c>
      <c r="D14" s="181"/>
      <c r="E14" s="16"/>
      <c r="F14" s="154" t="s">
        <v>327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256</v>
      </c>
      <c r="B16" s="138"/>
      <c r="C16" s="154" t="s">
        <v>328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257</v>
      </c>
      <c r="B18" s="138"/>
      <c r="C18" s="175" t="s">
        <v>329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258</v>
      </c>
      <c r="B20" s="138"/>
      <c r="C20" s="175" t="s">
        <v>330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259</v>
      </c>
      <c r="B22" s="138"/>
      <c r="C22" s="121">
        <v>133</v>
      </c>
      <c r="D22" s="154" t="s">
        <v>327</v>
      </c>
      <c r="E22" s="165"/>
      <c r="F22" s="166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260</v>
      </c>
      <c r="B24" s="138"/>
      <c r="C24" s="121">
        <v>21</v>
      </c>
      <c r="D24" s="154" t="s">
        <v>331</v>
      </c>
      <c r="E24" s="165"/>
      <c r="F24" s="165"/>
      <c r="G24" s="166"/>
      <c r="H24" s="51" t="s">
        <v>261</v>
      </c>
      <c r="I24" s="122">
        <v>1177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7" t="s">
        <v>262</v>
      </c>
      <c r="B26" s="138"/>
      <c r="C26" s="123" t="s">
        <v>332</v>
      </c>
      <c r="D26" s="25"/>
      <c r="E26" s="33"/>
      <c r="F26" s="24"/>
      <c r="G26" s="167" t="s">
        <v>263</v>
      </c>
      <c r="H26" s="138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268</v>
      </c>
      <c r="B46" s="133"/>
      <c r="C46" s="154" t="s">
        <v>334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33"/>
      <c r="C48" s="139" t="s">
        <v>335</v>
      </c>
      <c r="D48" s="135"/>
      <c r="E48" s="136"/>
      <c r="F48" s="16"/>
      <c r="G48" s="51" t="s">
        <v>271</v>
      </c>
      <c r="H48" s="139" t="s">
        <v>336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33"/>
      <c r="C50" s="134" t="s">
        <v>337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272</v>
      </c>
      <c r="B52" s="138"/>
      <c r="C52" s="139" t="s">
        <v>338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8" t="s">
        <v>273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307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110" zoomScaleSheetLayoutView="110" zoomScalePageLayoutView="0" workbookViewId="0" topLeftCell="A49">
      <selection activeCell="L66" sqref="L66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9.140625" style="52" customWidth="1"/>
    <col min="13" max="13" width="10.8515625" style="52" bestFit="1" customWidth="1"/>
    <col min="14" max="16384" width="9.140625" style="52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339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8" t="s">
        <v>278</v>
      </c>
      <c r="J4" s="59" t="s">
        <v>319</v>
      </c>
      <c r="K4" s="60" t="s">
        <v>320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2" ht="12.75">
      <c r="A8" s="199" t="s">
        <v>13</v>
      </c>
      <c r="B8" s="200"/>
      <c r="C8" s="200"/>
      <c r="D8" s="200"/>
      <c r="E8" s="200"/>
      <c r="F8" s="200"/>
      <c r="G8" s="200"/>
      <c r="H8" s="201"/>
      <c r="I8" s="1">
        <v>2</v>
      </c>
      <c r="J8" s="53">
        <f>J9+J16+J26+J35+J39</f>
        <v>1048627542</v>
      </c>
      <c r="K8" s="53">
        <f>K9+K16+K26+K35+K39</f>
        <v>1037870766</v>
      </c>
      <c r="L8" s="128"/>
    </row>
    <row r="9" spans="1:12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4374854</v>
      </c>
      <c r="K9" s="53">
        <f>SUM(K10:K15)</f>
        <v>4739079</v>
      </c>
      <c r="L9" s="128"/>
    </row>
    <row r="10" spans="1:12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  <c r="L10" s="128"/>
    </row>
    <row r="11" spans="1:12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965203</v>
      </c>
      <c r="K11" s="7">
        <v>581920</v>
      </c>
      <c r="L11" s="128"/>
    </row>
    <row r="12" spans="1:12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  <c r="L12" s="128"/>
    </row>
    <row r="13" spans="1:12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  <c r="L13" s="128"/>
    </row>
    <row r="14" spans="1:12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3409651</v>
      </c>
      <c r="K14" s="7">
        <v>4157159</v>
      </c>
      <c r="L14" s="128"/>
    </row>
    <row r="15" spans="1:12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  <c r="L15" s="128"/>
    </row>
    <row r="16" spans="1:12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416602760</v>
      </c>
      <c r="K16" s="53">
        <f>SUM(K17:K25)</f>
        <v>403066550</v>
      </c>
      <c r="L16" s="128"/>
    </row>
    <row r="17" spans="1:12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226497153</v>
      </c>
      <c r="K17" s="7">
        <v>226497153</v>
      </c>
      <c r="L17" s="128"/>
    </row>
    <row r="18" spans="1:12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107067515</v>
      </c>
      <c r="K18" s="7">
        <v>102404090</v>
      </c>
      <c r="L18" s="128"/>
    </row>
    <row r="19" spans="1:12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41772941</v>
      </c>
      <c r="K19" s="7">
        <v>41174147</v>
      </c>
      <c r="L19" s="128"/>
    </row>
    <row r="20" spans="1:12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27962556</v>
      </c>
      <c r="K20" s="7">
        <v>26804531</v>
      </c>
      <c r="L20" s="128"/>
    </row>
    <row r="21" spans="1:12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  <c r="L21" s="128"/>
    </row>
    <row r="22" spans="1:12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6059558</v>
      </c>
      <c r="K22" s="7">
        <v>265419</v>
      </c>
      <c r="L22" s="128"/>
    </row>
    <row r="23" spans="1:12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7243037</v>
      </c>
      <c r="K23" s="7">
        <v>5921210</v>
      </c>
      <c r="L23" s="128"/>
    </row>
    <row r="24" spans="1:12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  <c r="L24" s="128"/>
    </row>
    <row r="25" spans="1:12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  <c r="L25" s="128"/>
    </row>
    <row r="26" spans="1:12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620782087</v>
      </c>
      <c r="K26" s="53">
        <f>SUM(K27:K34)</f>
        <v>623197296</v>
      </c>
      <c r="L26" s="128"/>
    </row>
    <row r="27" spans="1:12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567428673</v>
      </c>
      <c r="K27" s="7">
        <v>567428673</v>
      </c>
      <c r="L27" s="128"/>
    </row>
    <row r="28" spans="1:12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20680013</v>
      </c>
      <c r="K28" s="7">
        <v>20680013</v>
      </c>
      <c r="L28" s="128"/>
    </row>
    <row r="29" spans="1:12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  <c r="L29" s="128"/>
    </row>
    <row r="30" spans="1:12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  <c r="L30" s="128"/>
    </row>
    <row r="31" spans="1:12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32041352</v>
      </c>
      <c r="K31" s="7">
        <v>33205950</v>
      </c>
      <c r="L31" s="128"/>
    </row>
    <row r="32" spans="1:12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632049</v>
      </c>
      <c r="K32" s="7">
        <v>1882660</v>
      </c>
      <c r="L32" s="128"/>
    </row>
    <row r="33" spans="1:12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  <c r="L33" s="128"/>
    </row>
    <row r="34" spans="1:12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  <c r="L34" s="128"/>
    </row>
    <row r="35" spans="1:12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4092802</v>
      </c>
      <c r="K35" s="53">
        <f>SUM(K36:K38)</f>
        <v>4092802</v>
      </c>
      <c r="L35" s="128"/>
    </row>
    <row r="36" spans="1:12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  <c r="L36" s="128"/>
    </row>
    <row r="37" spans="1:12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  <c r="L37" s="128"/>
    </row>
    <row r="38" spans="1:12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4092802</v>
      </c>
      <c r="K38" s="7">
        <v>4092802</v>
      </c>
      <c r="L38" s="128"/>
    </row>
    <row r="39" spans="1:12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2775039</v>
      </c>
      <c r="K39" s="7">
        <v>2775039</v>
      </c>
      <c r="L39" s="128"/>
    </row>
    <row r="40" spans="1:12" ht="12.75">
      <c r="A40" s="199" t="s">
        <v>240</v>
      </c>
      <c r="B40" s="200"/>
      <c r="C40" s="200"/>
      <c r="D40" s="200"/>
      <c r="E40" s="200"/>
      <c r="F40" s="200"/>
      <c r="G40" s="200"/>
      <c r="H40" s="201"/>
      <c r="I40" s="1">
        <v>34</v>
      </c>
      <c r="J40" s="53">
        <f>J41+J49+J56+J64</f>
        <v>1093546031</v>
      </c>
      <c r="K40" s="53">
        <f>K41+K49+K56+K64</f>
        <v>1349618931</v>
      </c>
      <c r="L40" s="128"/>
    </row>
    <row r="41" spans="1:12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106546674</v>
      </c>
      <c r="K41" s="53">
        <f>SUM(K42:K48)</f>
        <v>137387920</v>
      </c>
      <c r="L41" s="128"/>
    </row>
    <row r="42" spans="1:12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47999233</v>
      </c>
      <c r="K42" s="7">
        <v>52216985</v>
      </c>
      <c r="L42" s="128"/>
    </row>
    <row r="43" spans="1:12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  <c r="L43" s="128"/>
    </row>
    <row r="44" spans="1:12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24482512</v>
      </c>
      <c r="K44" s="7">
        <v>42351106</v>
      </c>
      <c r="L44" s="128"/>
    </row>
    <row r="45" spans="1:12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33438409</v>
      </c>
      <c r="K45" s="7">
        <v>42819829</v>
      </c>
      <c r="L45" s="128"/>
    </row>
    <row r="46" spans="1:12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626520</v>
      </c>
      <c r="K46" s="7"/>
      <c r="L46" s="128"/>
    </row>
    <row r="47" spans="1:12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  <c r="L47" s="128"/>
    </row>
    <row r="48" spans="1:12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  <c r="L48" s="128"/>
    </row>
    <row r="49" spans="1:12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178907128</v>
      </c>
      <c r="K49" s="53">
        <f>SUM(K50:K55)</f>
        <v>294111983</v>
      </c>
      <c r="L49" s="128"/>
    </row>
    <row r="50" spans="1:12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41178628</v>
      </c>
      <c r="K50" s="7">
        <v>101749807</v>
      </c>
      <c r="L50" s="128"/>
    </row>
    <row r="51" spans="1:12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130840813</v>
      </c>
      <c r="K51" s="7">
        <v>184088422</v>
      </c>
      <c r="L51" s="128"/>
    </row>
    <row r="52" spans="1:12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  <c r="L52" s="128"/>
    </row>
    <row r="53" spans="1:12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86808</v>
      </c>
      <c r="K53" s="7">
        <v>102864</v>
      </c>
      <c r="L53" s="128"/>
    </row>
    <row r="54" spans="1:12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2921497</v>
      </c>
      <c r="K54" s="7">
        <v>6582227</v>
      </c>
      <c r="L54" s="128"/>
    </row>
    <row r="55" spans="1:12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3879382</v>
      </c>
      <c r="K55" s="7">
        <v>1588663</v>
      </c>
      <c r="L55" s="128"/>
    </row>
    <row r="56" spans="1:12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805347762</v>
      </c>
      <c r="K56" s="53">
        <f>SUM(K57:K63)</f>
        <v>915174395</v>
      </c>
      <c r="L56" s="128"/>
    </row>
    <row r="57" spans="1:12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  <c r="L57" s="128"/>
    </row>
    <row r="58" spans="1:12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752646937</v>
      </c>
      <c r="K58" s="7">
        <v>885948048</v>
      </c>
      <c r="L58" s="128"/>
    </row>
    <row r="59" spans="1:12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  <c r="L59" s="128"/>
    </row>
    <row r="60" spans="1:12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  <c r="L60" s="128"/>
    </row>
    <row r="61" spans="1:12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46631747</v>
      </c>
      <c r="K61" s="7">
        <v>12015455</v>
      </c>
      <c r="L61" s="128"/>
    </row>
    <row r="62" spans="1:12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6069078</v>
      </c>
      <c r="K62" s="7">
        <v>17210892</v>
      </c>
      <c r="L62" s="128"/>
    </row>
    <row r="63" spans="1:12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  <c r="L63" s="128"/>
    </row>
    <row r="64" spans="1:12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2744467</v>
      </c>
      <c r="K64" s="7">
        <v>2944633</v>
      </c>
      <c r="L64" s="128"/>
    </row>
    <row r="65" spans="1:12" ht="12.75">
      <c r="A65" s="199" t="s">
        <v>56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6988634</v>
      </c>
      <c r="K65" s="7">
        <v>16366197</v>
      </c>
      <c r="L65" s="128"/>
    </row>
    <row r="66" spans="1:12" ht="12.75">
      <c r="A66" s="199" t="s">
        <v>241</v>
      </c>
      <c r="B66" s="200"/>
      <c r="C66" s="200"/>
      <c r="D66" s="200"/>
      <c r="E66" s="200"/>
      <c r="F66" s="200"/>
      <c r="G66" s="200"/>
      <c r="H66" s="201"/>
      <c r="I66" s="1">
        <v>60</v>
      </c>
      <c r="J66" s="53">
        <f>J7+J8+J40+J65</f>
        <v>2149162207</v>
      </c>
      <c r="K66" s="53">
        <f>K7+K8+K40+K65</f>
        <v>2403855894</v>
      </c>
      <c r="L66" s="128"/>
    </row>
    <row r="67" spans="1:12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/>
      <c r="K67" s="8"/>
      <c r="L67" s="128"/>
    </row>
    <row r="68" spans="1:12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  <c r="L68" s="128"/>
    </row>
    <row r="69" spans="1:12" ht="12.75">
      <c r="A69" s="196" t="s">
        <v>191</v>
      </c>
      <c r="B69" s="197"/>
      <c r="C69" s="197"/>
      <c r="D69" s="197"/>
      <c r="E69" s="197"/>
      <c r="F69" s="197"/>
      <c r="G69" s="197"/>
      <c r="H69" s="198"/>
      <c r="I69" s="3">
        <v>62</v>
      </c>
      <c r="J69" s="54">
        <f>J70+J71+J72+J78+J79+J82+J85</f>
        <v>1695215951</v>
      </c>
      <c r="K69" s="54">
        <f>K70+K71+K72+K78+K79+K82+K85</f>
        <v>1778747523</v>
      </c>
      <c r="L69" s="128"/>
    </row>
    <row r="70" spans="1:12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84078800</v>
      </c>
      <c r="K70" s="7">
        <v>84078800</v>
      </c>
      <c r="L70" s="128"/>
    </row>
    <row r="71" spans="1:12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  <c r="L71" s="128"/>
    </row>
    <row r="72" spans="1:12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20022877</v>
      </c>
      <c r="K72" s="53">
        <f>K73+K74-K75+K76+K77</f>
        <v>20022877</v>
      </c>
      <c r="L72" s="128"/>
    </row>
    <row r="73" spans="1:12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4203940</v>
      </c>
      <c r="K73" s="7">
        <v>4203940</v>
      </c>
      <c r="L73" s="128"/>
    </row>
    <row r="74" spans="1:12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  <c r="L74" s="128"/>
    </row>
    <row r="75" spans="1:12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  <c r="L75" s="128"/>
    </row>
    <row r="76" spans="1:12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  <c r="L76" s="128"/>
    </row>
    <row r="77" spans="1:12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15818937</v>
      </c>
      <c r="K77" s="7">
        <v>15818937</v>
      </c>
      <c r="L77" s="128"/>
    </row>
    <row r="78" spans="1:12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164609805</v>
      </c>
      <c r="K78" s="7">
        <v>164609805</v>
      </c>
      <c r="L78" s="128"/>
    </row>
    <row r="79" spans="1:12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1194994262</v>
      </c>
      <c r="K79" s="53">
        <f>K80-K81</f>
        <v>1426504469</v>
      </c>
      <c r="L79" s="128"/>
    </row>
    <row r="80" spans="1:12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1194994262</v>
      </c>
      <c r="K80" s="7">
        <v>1426504469</v>
      </c>
      <c r="L80" s="128"/>
    </row>
    <row r="81" spans="1:12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  <c r="L81" s="128"/>
    </row>
    <row r="82" spans="1:12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231510207</v>
      </c>
      <c r="K82" s="53">
        <f>K83-K84</f>
        <v>83531572</v>
      </c>
      <c r="L82" s="128"/>
    </row>
    <row r="83" spans="1:13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231510207</v>
      </c>
      <c r="K83" s="7">
        <v>83531572</v>
      </c>
      <c r="L83" s="128"/>
      <c r="M83" s="128"/>
    </row>
    <row r="84" spans="1:12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  <c r="L84" s="128"/>
    </row>
    <row r="85" spans="1:12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  <c r="L85" s="128"/>
    </row>
    <row r="86" spans="1:12" ht="12.75">
      <c r="A86" s="199" t="s">
        <v>19</v>
      </c>
      <c r="B86" s="200"/>
      <c r="C86" s="200"/>
      <c r="D86" s="200"/>
      <c r="E86" s="200"/>
      <c r="F86" s="200"/>
      <c r="G86" s="200"/>
      <c r="H86" s="201"/>
      <c r="I86" s="1">
        <v>79</v>
      </c>
      <c r="J86" s="53">
        <f>SUM(J87:J89)</f>
        <v>3277156</v>
      </c>
      <c r="K86" s="53">
        <f>SUM(K87:K89)</f>
        <v>3277156</v>
      </c>
      <c r="L86" s="128"/>
    </row>
    <row r="87" spans="1:12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3277156</v>
      </c>
      <c r="K87" s="7">
        <v>3277156</v>
      </c>
      <c r="L87" s="128"/>
    </row>
    <row r="88" spans="1:12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  <c r="L88" s="128"/>
    </row>
    <row r="89" spans="1:12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  <c r="L89" s="128"/>
    </row>
    <row r="90" spans="1:12" ht="12.75">
      <c r="A90" s="199" t="s">
        <v>20</v>
      </c>
      <c r="B90" s="200"/>
      <c r="C90" s="200"/>
      <c r="D90" s="200"/>
      <c r="E90" s="200"/>
      <c r="F90" s="200"/>
      <c r="G90" s="200"/>
      <c r="H90" s="201"/>
      <c r="I90" s="1">
        <v>83</v>
      </c>
      <c r="J90" s="53">
        <f>SUM(J91:J99)</f>
        <v>44924950</v>
      </c>
      <c r="K90" s="53">
        <f>SUM(K91:K99)</f>
        <v>70055639</v>
      </c>
      <c r="L90" s="128"/>
    </row>
    <row r="91" spans="1:12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  <c r="L91" s="128"/>
    </row>
    <row r="92" spans="1:12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5148026</v>
      </c>
      <c r="K92" s="7">
        <v>30278715</v>
      </c>
      <c r="L92" s="128"/>
    </row>
    <row r="93" spans="1:12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/>
      <c r="K93" s="7"/>
      <c r="L93" s="128"/>
    </row>
    <row r="94" spans="1:12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  <c r="L94" s="128"/>
    </row>
    <row r="95" spans="1:12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  <c r="L95" s="128"/>
    </row>
    <row r="96" spans="1:12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  <c r="L96" s="128"/>
    </row>
    <row r="97" spans="1:12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  <c r="L97" s="128"/>
    </row>
    <row r="98" spans="1:12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  <c r="L98" s="128"/>
    </row>
    <row r="99" spans="1:12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39776924</v>
      </c>
      <c r="K99" s="7">
        <v>39776924</v>
      </c>
      <c r="L99" s="128"/>
    </row>
    <row r="100" spans="1:12" ht="12.75">
      <c r="A100" s="199" t="s">
        <v>21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3">
        <f>SUM(J101:J112)</f>
        <v>404226280</v>
      </c>
      <c r="K100" s="53">
        <f>SUM(K101:K112)</f>
        <v>534737389</v>
      </c>
      <c r="L100" s="128"/>
    </row>
    <row r="101" spans="1:12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48488693</v>
      </c>
      <c r="K101" s="7">
        <v>25731686</v>
      </c>
      <c r="L101" s="128"/>
    </row>
    <row r="102" spans="1:12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3432017</v>
      </c>
      <c r="K102" s="7">
        <v>4489981</v>
      </c>
      <c r="L102" s="128"/>
    </row>
    <row r="103" spans="1:12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  <c r="L103" s="128"/>
    </row>
    <row r="104" spans="1:12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44142456</v>
      </c>
      <c r="K104" s="7">
        <v>50007762</v>
      </c>
      <c r="L104" s="128"/>
    </row>
    <row r="105" spans="1:12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224414206</v>
      </c>
      <c r="K105" s="7">
        <v>325069129</v>
      </c>
      <c r="L105" s="128"/>
    </row>
    <row r="106" spans="1:12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40000000</v>
      </c>
      <c r="K106" s="7">
        <v>44687000</v>
      </c>
      <c r="L106" s="128"/>
    </row>
    <row r="107" spans="1:12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  <c r="L107" s="128"/>
    </row>
    <row r="108" spans="1:12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9112935</v>
      </c>
      <c r="K108" s="7">
        <v>8144302</v>
      </c>
      <c r="L108" s="128"/>
    </row>
    <row r="109" spans="1:12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33843825</v>
      </c>
      <c r="K109" s="7">
        <v>75954103</v>
      </c>
      <c r="L109" s="128"/>
    </row>
    <row r="110" spans="1:12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  <c r="L110" s="128"/>
    </row>
    <row r="111" spans="1:12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  <c r="L111" s="128"/>
    </row>
    <row r="112" spans="1:12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792148</v>
      </c>
      <c r="K112" s="7">
        <v>653426</v>
      </c>
      <c r="L112" s="128"/>
    </row>
    <row r="113" spans="1:12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1517870</v>
      </c>
      <c r="K113" s="7">
        <v>17038187</v>
      </c>
      <c r="L113" s="128"/>
    </row>
    <row r="114" spans="1:12" ht="12.75">
      <c r="A114" s="199" t="s">
        <v>25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3">
        <f>J69+J86+J90+J100+J113</f>
        <v>2149162207</v>
      </c>
      <c r="K114" s="53">
        <f>K69+K86+K90+K100+K113</f>
        <v>2403855894</v>
      </c>
      <c r="L114" s="128"/>
    </row>
    <row r="115" spans="1:12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/>
      <c r="K115" s="8"/>
      <c r="L115" s="128"/>
    </row>
    <row r="116" spans="1:11" ht="12.75">
      <c r="A116" s="216" t="s">
        <v>310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A10">
      <selection activeCell="N7" sqref="N7:O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1.28125" style="52" bestFit="1" customWidth="1"/>
    <col min="15" max="15" width="12.00390625" style="52" bestFit="1" customWidth="1"/>
    <col min="16" max="16384" width="9.140625" style="52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341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339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6" ht="12.75">
      <c r="A7" s="196" t="s">
        <v>26</v>
      </c>
      <c r="B7" s="197"/>
      <c r="C7" s="197"/>
      <c r="D7" s="197"/>
      <c r="E7" s="197"/>
      <c r="F7" s="197"/>
      <c r="G7" s="197"/>
      <c r="H7" s="198"/>
      <c r="I7" s="3">
        <v>111</v>
      </c>
      <c r="J7" s="54">
        <f>SUM(J8:J9)</f>
        <v>668262167</v>
      </c>
      <c r="K7" s="54">
        <f>SUM(K8:K9)</f>
        <v>414997372</v>
      </c>
      <c r="L7" s="54">
        <f>SUM(L8:L9)</f>
        <v>681428466</v>
      </c>
      <c r="M7" s="54">
        <f>SUM(M8:M9)</f>
        <v>399327599</v>
      </c>
      <c r="N7" s="128"/>
      <c r="O7" s="128"/>
      <c r="P7" s="128"/>
    </row>
    <row r="8" spans="1:16" ht="12.75">
      <c r="A8" s="199" t="s">
        <v>152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667515184</v>
      </c>
      <c r="K8" s="7">
        <v>414276923</v>
      </c>
      <c r="L8" s="7">
        <v>680662959</v>
      </c>
      <c r="M8" s="7">
        <v>398629042</v>
      </c>
      <c r="N8" s="128"/>
      <c r="O8" s="128"/>
      <c r="P8" s="128"/>
    </row>
    <row r="9" spans="1:16" ht="12.75">
      <c r="A9" s="199" t="s">
        <v>103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746983</v>
      </c>
      <c r="K9" s="7">
        <v>720449</v>
      </c>
      <c r="L9" s="7">
        <v>765507</v>
      </c>
      <c r="M9" s="7">
        <v>698557</v>
      </c>
      <c r="N9" s="128"/>
      <c r="O9" s="128"/>
      <c r="P9" s="128"/>
    </row>
    <row r="10" spans="1:16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3">
        <f>J11+J12+J16+J20+J21+J22+J25+J26</f>
        <v>616243621</v>
      </c>
      <c r="K10" s="53">
        <f>K11+K12+K16+K20+K21+K22+K25+K26</f>
        <v>364817066</v>
      </c>
      <c r="L10" s="53">
        <f>L11+L12+L16+L20+L21+L22+L25+L26</f>
        <v>598910033</v>
      </c>
      <c r="M10" s="53">
        <f>M11+M12+M16+M20+M21+M22+M25+M26</f>
        <v>328587816</v>
      </c>
      <c r="N10" s="128"/>
      <c r="O10" s="128"/>
      <c r="P10" s="128"/>
    </row>
    <row r="11" spans="1:16" ht="12.75">
      <c r="A11" s="199" t="s">
        <v>104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>
        <v>-18085800</v>
      </c>
      <c r="K11" s="7">
        <v>-16132709</v>
      </c>
      <c r="L11" s="7">
        <v>-17875217</v>
      </c>
      <c r="M11" s="7">
        <v>-9057145</v>
      </c>
      <c r="N11" s="128"/>
      <c r="O11" s="128"/>
      <c r="P11" s="128"/>
    </row>
    <row r="12" spans="1:16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3">
        <f>SUM(J13:J15)</f>
        <v>485642416</v>
      </c>
      <c r="K12" s="53">
        <f>SUM(K13:K15)</f>
        <v>302272603</v>
      </c>
      <c r="L12" s="53">
        <f>SUM(L13:L15)</f>
        <v>480467621</v>
      </c>
      <c r="M12" s="53">
        <f>SUM(M13:M15)</f>
        <v>268088080</v>
      </c>
      <c r="N12" s="128"/>
      <c r="O12" s="128"/>
      <c r="P12" s="128"/>
    </row>
    <row r="13" spans="1:16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131406715</v>
      </c>
      <c r="K13" s="7">
        <v>86231905</v>
      </c>
      <c r="L13" s="7">
        <v>128638018</v>
      </c>
      <c r="M13" s="7">
        <v>76699594</v>
      </c>
      <c r="N13" s="128"/>
      <c r="O13" s="128"/>
      <c r="P13" s="128"/>
    </row>
    <row r="14" spans="1:16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238551157</v>
      </c>
      <c r="K14" s="7">
        <v>139913418</v>
      </c>
      <c r="L14" s="7">
        <v>232910269</v>
      </c>
      <c r="M14" s="7">
        <v>118705743</v>
      </c>
      <c r="N14" s="128"/>
      <c r="O14" s="128"/>
      <c r="P14" s="128"/>
    </row>
    <row r="15" spans="1:16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115684544</v>
      </c>
      <c r="K15" s="7">
        <v>76127280</v>
      </c>
      <c r="L15" s="7">
        <v>118919334</v>
      </c>
      <c r="M15" s="7">
        <v>72682743</v>
      </c>
      <c r="N15" s="128"/>
      <c r="O15" s="128"/>
      <c r="P15" s="128"/>
    </row>
    <row r="16" spans="1:16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3">
        <f>SUM(J17:J19)</f>
        <v>72310390</v>
      </c>
      <c r="K16" s="53">
        <f>SUM(K17:K19)</f>
        <v>38144726</v>
      </c>
      <c r="L16" s="53">
        <f>SUM(L17:L19)</f>
        <v>71569840</v>
      </c>
      <c r="M16" s="53">
        <f>SUM(M17:M19)</f>
        <v>36951373</v>
      </c>
      <c r="N16" s="128"/>
      <c r="O16" s="128"/>
      <c r="P16" s="128"/>
    </row>
    <row r="17" spans="1:16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43218750</v>
      </c>
      <c r="K17" s="7">
        <v>22824866</v>
      </c>
      <c r="L17" s="7">
        <v>42626520</v>
      </c>
      <c r="M17" s="7">
        <v>22111379</v>
      </c>
      <c r="N17" s="128"/>
      <c r="O17" s="128"/>
      <c r="P17" s="128"/>
    </row>
    <row r="18" spans="1:16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18382519</v>
      </c>
      <c r="K18" s="7">
        <v>9679397</v>
      </c>
      <c r="L18" s="7">
        <v>18445959</v>
      </c>
      <c r="M18" s="7">
        <v>9434359</v>
      </c>
      <c r="N18" s="128"/>
      <c r="O18" s="128"/>
      <c r="P18" s="128"/>
    </row>
    <row r="19" spans="1:16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10709121</v>
      </c>
      <c r="K19" s="7">
        <v>5640463</v>
      </c>
      <c r="L19" s="7">
        <v>10497361</v>
      </c>
      <c r="M19" s="7">
        <v>5405635</v>
      </c>
      <c r="N19" s="128"/>
      <c r="O19" s="128"/>
      <c r="P19" s="128"/>
    </row>
    <row r="20" spans="1:16" ht="12.75">
      <c r="A20" s="199" t="s">
        <v>105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18367921</v>
      </c>
      <c r="K20" s="7">
        <v>9005482</v>
      </c>
      <c r="L20" s="7">
        <v>18107633</v>
      </c>
      <c r="M20" s="7">
        <v>8954845</v>
      </c>
      <c r="N20" s="128"/>
      <c r="O20" s="128"/>
      <c r="P20" s="128"/>
    </row>
    <row r="21" spans="1:16" ht="12.75">
      <c r="A21" s="199" t="s">
        <v>106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57766745</v>
      </c>
      <c r="K21" s="7">
        <v>31313476</v>
      </c>
      <c r="L21" s="7">
        <v>46638143</v>
      </c>
      <c r="M21" s="7">
        <v>23650743</v>
      </c>
      <c r="N21" s="128"/>
      <c r="O21" s="128"/>
      <c r="P21" s="128"/>
    </row>
    <row r="22" spans="1:16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3">
        <f>SUM(J23:J24)</f>
        <v>241949</v>
      </c>
      <c r="K22" s="53">
        <f>SUM(K23:K24)</f>
        <v>213488</v>
      </c>
      <c r="L22" s="53">
        <f>SUM(L23:L24)</f>
        <v>2013</v>
      </c>
      <c r="M22" s="53">
        <f>SUM(M23:M24)</f>
        <v>-80</v>
      </c>
      <c r="N22" s="128"/>
      <c r="O22" s="128"/>
      <c r="P22" s="128"/>
    </row>
    <row r="23" spans="1:16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  <c r="N23" s="128"/>
      <c r="O23" s="128"/>
      <c r="P23" s="128"/>
    </row>
    <row r="24" spans="1:16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241949</v>
      </c>
      <c r="K24" s="7">
        <v>213488</v>
      </c>
      <c r="L24" s="7">
        <v>2013</v>
      </c>
      <c r="M24" s="7">
        <v>-80</v>
      </c>
      <c r="N24" s="128"/>
      <c r="O24" s="128"/>
      <c r="P24" s="128"/>
    </row>
    <row r="25" spans="1:16" ht="12.75">
      <c r="A25" s="199" t="s">
        <v>107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  <c r="N25" s="128"/>
      <c r="O25" s="128"/>
      <c r="P25" s="128"/>
    </row>
    <row r="26" spans="1:16" ht="12.75">
      <c r="A26" s="199" t="s">
        <v>50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/>
      <c r="K26" s="7"/>
      <c r="L26" s="7"/>
      <c r="M26" s="7"/>
      <c r="N26" s="128"/>
      <c r="O26" s="128"/>
      <c r="P26" s="128"/>
    </row>
    <row r="27" spans="1:16" ht="12.75">
      <c r="A27" s="199" t="s">
        <v>213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3">
        <f>SUM(J28:J32)</f>
        <v>21332721</v>
      </c>
      <c r="K27" s="53">
        <f>SUM(K28:K32)</f>
        <v>9163248</v>
      </c>
      <c r="L27" s="53">
        <f>SUM(L28:L32)</f>
        <v>24243166</v>
      </c>
      <c r="M27" s="53">
        <f>SUM(M28:M32)</f>
        <v>11520831</v>
      </c>
      <c r="N27" s="128"/>
      <c r="O27" s="128"/>
      <c r="P27" s="128"/>
    </row>
    <row r="28" spans="1:16" ht="12.75">
      <c r="A28" s="199" t="s">
        <v>227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17972545</v>
      </c>
      <c r="K28" s="7">
        <v>9489584</v>
      </c>
      <c r="L28" s="7">
        <v>22235285</v>
      </c>
      <c r="M28" s="7">
        <v>11124996</v>
      </c>
      <c r="N28" s="128"/>
      <c r="O28" s="128"/>
      <c r="P28" s="128"/>
    </row>
    <row r="29" spans="1:16" ht="12.75">
      <c r="A29" s="199" t="s">
        <v>155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3360176</v>
      </c>
      <c r="K29" s="7">
        <v>-326336</v>
      </c>
      <c r="L29" s="7">
        <v>2007881</v>
      </c>
      <c r="M29" s="7">
        <v>395835</v>
      </c>
      <c r="N29" s="128"/>
      <c r="O29" s="128"/>
      <c r="P29" s="128"/>
    </row>
    <row r="30" spans="1:16" ht="12.75">
      <c r="A30" s="199" t="s">
        <v>139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  <c r="N30" s="128"/>
      <c r="O30" s="128"/>
      <c r="P30" s="128"/>
    </row>
    <row r="31" spans="1:16" ht="12.75">
      <c r="A31" s="199" t="s">
        <v>223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  <c r="N31" s="128"/>
      <c r="O31" s="128"/>
      <c r="P31" s="128"/>
    </row>
    <row r="32" spans="1:16" ht="12.75">
      <c r="A32" s="199" t="s">
        <v>140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/>
      <c r="M32" s="7"/>
      <c r="N32" s="128"/>
      <c r="O32" s="128"/>
      <c r="P32" s="128"/>
    </row>
    <row r="33" spans="1:16" ht="12.75">
      <c r="A33" s="199" t="s">
        <v>214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3">
        <f>SUM(J34:J37)</f>
        <v>6729490</v>
      </c>
      <c r="K33" s="53">
        <f>SUM(K34:K37)</f>
        <v>4376529</v>
      </c>
      <c r="L33" s="53">
        <f>SUM(L34:L37)</f>
        <v>5073111</v>
      </c>
      <c r="M33" s="53">
        <f>SUM(M34:M37)</f>
        <v>2392928</v>
      </c>
      <c r="N33" s="128"/>
      <c r="O33" s="128"/>
      <c r="P33" s="128"/>
    </row>
    <row r="34" spans="1:16" ht="12.75">
      <c r="A34" s="199" t="s">
        <v>66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3452409</v>
      </c>
      <c r="K34" s="7">
        <v>2658675</v>
      </c>
      <c r="L34" s="7">
        <v>1449204</v>
      </c>
      <c r="M34" s="7">
        <v>627983</v>
      </c>
      <c r="N34" s="128"/>
      <c r="O34" s="128"/>
      <c r="P34" s="128"/>
    </row>
    <row r="35" spans="1:16" ht="12.75">
      <c r="A35" s="199" t="s">
        <v>65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3277081</v>
      </c>
      <c r="K35" s="7">
        <v>1717854</v>
      </c>
      <c r="L35" s="7">
        <v>3623907</v>
      </c>
      <c r="M35" s="7">
        <v>1764945</v>
      </c>
      <c r="N35" s="128"/>
      <c r="O35" s="128"/>
      <c r="P35" s="128"/>
    </row>
    <row r="36" spans="1:16" ht="12.75">
      <c r="A36" s="199" t="s">
        <v>224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  <c r="N36" s="128"/>
      <c r="O36" s="128"/>
      <c r="P36" s="128"/>
    </row>
    <row r="37" spans="1:16" ht="12.75">
      <c r="A37" s="199" t="s">
        <v>67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/>
      <c r="K37" s="7"/>
      <c r="L37" s="7"/>
      <c r="M37" s="7"/>
      <c r="N37" s="128"/>
      <c r="O37" s="128"/>
      <c r="P37" s="128"/>
    </row>
    <row r="38" spans="1:16" ht="12.75">
      <c r="A38" s="199" t="s">
        <v>195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  <c r="N38" s="128"/>
      <c r="O38" s="128"/>
      <c r="P38" s="128"/>
    </row>
    <row r="39" spans="1:16" ht="12.75">
      <c r="A39" s="199" t="s">
        <v>196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  <c r="N39" s="128"/>
      <c r="O39" s="128"/>
      <c r="P39" s="128"/>
    </row>
    <row r="40" spans="1:16" ht="12.75">
      <c r="A40" s="199" t="s">
        <v>225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  <c r="N40" s="128"/>
      <c r="O40" s="128"/>
      <c r="P40" s="128"/>
    </row>
    <row r="41" spans="1:16" ht="12.75">
      <c r="A41" s="199" t="s">
        <v>226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  <c r="N41" s="128"/>
      <c r="O41" s="128"/>
      <c r="P41" s="128"/>
    </row>
    <row r="42" spans="1:16" ht="12.75">
      <c r="A42" s="199" t="s">
        <v>215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3">
        <f>J7+J27+J38+J40</f>
        <v>689594888</v>
      </c>
      <c r="K42" s="53">
        <f>K7+K27+K38+K40</f>
        <v>424160620</v>
      </c>
      <c r="L42" s="53">
        <f>L7+L27+L38+L40</f>
        <v>705671632</v>
      </c>
      <c r="M42" s="53">
        <f>M7+M27+M38+M40</f>
        <v>410848430</v>
      </c>
      <c r="N42" s="128"/>
      <c r="O42" s="128"/>
      <c r="P42" s="128"/>
    </row>
    <row r="43" spans="1:16" ht="12.75">
      <c r="A43" s="199" t="s">
        <v>216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3">
        <f>J10+J33+J39+J41</f>
        <v>622973111</v>
      </c>
      <c r="K43" s="53">
        <f>K10+K33+K39+K41</f>
        <v>369193595</v>
      </c>
      <c r="L43" s="53">
        <f>L10+L33+L39+L41</f>
        <v>603983144</v>
      </c>
      <c r="M43" s="53">
        <f>M10+M33+M39+M41</f>
        <v>330980744</v>
      </c>
      <c r="N43" s="128"/>
      <c r="O43" s="128"/>
      <c r="P43" s="128"/>
    </row>
    <row r="44" spans="1:16" ht="12.75">
      <c r="A44" s="199" t="s">
        <v>236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3">
        <f>J42-J43</f>
        <v>66621777</v>
      </c>
      <c r="K44" s="53">
        <f>K42-K43</f>
        <v>54967025</v>
      </c>
      <c r="L44" s="53">
        <f>L42-L43</f>
        <v>101688488</v>
      </c>
      <c r="M44" s="53">
        <f>M42-M43</f>
        <v>79867686</v>
      </c>
      <c r="N44" s="128"/>
      <c r="O44" s="128"/>
      <c r="P44" s="128"/>
    </row>
    <row r="45" spans="1:16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66621777</v>
      </c>
      <c r="K45" s="53">
        <f>IF(K42&gt;K43,K42-K43,0)</f>
        <v>54967025</v>
      </c>
      <c r="L45" s="53">
        <f>IF(L42&gt;L43,L42-L43,0)</f>
        <v>101688488</v>
      </c>
      <c r="M45" s="53">
        <f>IF(M42&gt;M43,M42-M43,0)</f>
        <v>79867686</v>
      </c>
      <c r="N45" s="128"/>
      <c r="O45" s="128"/>
      <c r="P45" s="128"/>
    </row>
    <row r="46" spans="1:16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N46" s="128"/>
      <c r="O46" s="128"/>
      <c r="P46" s="128"/>
    </row>
    <row r="47" spans="1:16" ht="12.75">
      <c r="A47" s="199" t="s">
        <v>217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>
        <v>14344130</v>
      </c>
      <c r="K47" s="7">
        <v>9456311</v>
      </c>
      <c r="L47" s="7">
        <v>18156916</v>
      </c>
      <c r="M47" s="7">
        <v>8700606</v>
      </c>
      <c r="N47" s="128"/>
      <c r="O47" s="128"/>
      <c r="P47" s="128"/>
    </row>
    <row r="48" spans="1:16" ht="12.75">
      <c r="A48" s="199" t="s">
        <v>237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3">
        <f>J44-J47</f>
        <v>52277647</v>
      </c>
      <c r="K48" s="53">
        <f>K44-K47</f>
        <v>45510714</v>
      </c>
      <c r="L48" s="53">
        <f>L44-L47</f>
        <v>83531572</v>
      </c>
      <c r="M48" s="53">
        <f>M44-M47</f>
        <v>71167080</v>
      </c>
      <c r="N48" s="128"/>
      <c r="O48" s="128"/>
      <c r="P48" s="128"/>
    </row>
    <row r="49" spans="1:16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52277647</v>
      </c>
      <c r="K49" s="53">
        <f>IF(K48&gt;0,K48,0)</f>
        <v>45510714</v>
      </c>
      <c r="L49" s="53">
        <f>IF(L48&gt;0,L48,0)</f>
        <v>83531572</v>
      </c>
      <c r="M49" s="53">
        <f>IF(M48&gt;0,M48,0)</f>
        <v>71167080</v>
      </c>
      <c r="N49" s="128"/>
      <c r="O49" s="128"/>
      <c r="P49" s="128"/>
    </row>
    <row r="50" spans="1:16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  <c r="N50" s="128"/>
      <c r="O50" s="128"/>
      <c r="P50" s="128"/>
    </row>
    <row r="51" spans="1:16" ht="12.75" customHeight="1">
      <c r="A51" s="216" t="s">
        <v>312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128"/>
      <c r="O51" s="128"/>
      <c r="P51" s="128"/>
    </row>
    <row r="52" spans="1:16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  <c r="N52" s="128"/>
      <c r="O52" s="128"/>
      <c r="P52" s="128"/>
    </row>
    <row r="53" spans="1:16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  <c r="N53" s="128"/>
      <c r="O53" s="128"/>
      <c r="P53" s="128"/>
    </row>
    <row r="54" spans="1:16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  <c r="N54" s="128"/>
      <c r="O54" s="128"/>
      <c r="P54" s="128"/>
    </row>
    <row r="55" spans="1:16" ht="12.75" customHeight="1">
      <c r="A55" s="21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128"/>
      <c r="O55" s="128"/>
      <c r="P55" s="128"/>
    </row>
    <row r="56" spans="1:16" ht="12.75">
      <c r="A56" s="196" t="s">
        <v>204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v>52277647</v>
      </c>
      <c r="K56" s="6">
        <v>45510714</v>
      </c>
      <c r="L56" s="6">
        <v>83531572</v>
      </c>
      <c r="M56" s="6">
        <v>71167080</v>
      </c>
      <c r="N56" s="128"/>
      <c r="O56" s="128"/>
      <c r="P56" s="128"/>
    </row>
    <row r="57" spans="1:16" ht="12.75">
      <c r="A57" s="199" t="s">
        <v>221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N57" s="128"/>
      <c r="O57" s="128"/>
      <c r="P57" s="128"/>
    </row>
    <row r="58" spans="1:16" ht="12.75">
      <c r="A58" s="199" t="s">
        <v>228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  <c r="N58" s="128"/>
      <c r="O58" s="128"/>
      <c r="P58" s="128"/>
    </row>
    <row r="59" spans="1:16" ht="12.75">
      <c r="A59" s="199" t="s">
        <v>229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  <c r="N59" s="128"/>
      <c r="O59" s="128"/>
      <c r="P59" s="128"/>
    </row>
    <row r="60" spans="1:16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  <c r="N60" s="128"/>
      <c r="O60" s="128"/>
      <c r="P60" s="128"/>
    </row>
    <row r="61" spans="1:16" ht="12.75">
      <c r="A61" s="199" t="s">
        <v>230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  <c r="N61" s="128"/>
      <c r="O61" s="128"/>
      <c r="P61" s="128"/>
    </row>
    <row r="62" spans="1:16" ht="12.75">
      <c r="A62" s="199" t="s">
        <v>231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  <c r="N62" s="128"/>
      <c r="O62" s="128"/>
      <c r="P62" s="128"/>
    </row>
    <row r="63" spans="1:16" ht="12.75">
      <c r="A63" s="199" t="s">
        <v>232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  <c r="N63" s="128"/>
      <c r="O63" s="128"/>
      <c r="P63" s="128"/>
    </row>
    <row r="64" spans="1:16" ht="12.75">
      <c r="A64" s="199" t="s">
        <v>233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  <c r="N64" s="128"/>
      <c r="O64" s="128"/>
      <c r="P64" s="128"/>
    </row>
    <row r="65" spans="1:16" ht="12.75">
      <c r="A65" s="199" t="s">
        <v>222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  <c r="N65" s="128"/>
      <c r="O65" s="128"/>
      <c r="P65" s="128"/>
    </row>
    <row r="66" spans="1:16" ht="12.75">
      <c r="A66" s="199" t="s">
        <v>193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28"/>
      <c r="O66" s="128"/>
      <c r="P66" s="128"/>
    </row>
    <row r="67" spans="1:16" ht="12.75">
      <c r="A67" s="199" t="s">
        <v>194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1">
        <f>J56+J66</f>
        <v>52277647</v>
      </c>
      <c r="K67" s="61">
        <f>K56+K66</f>
        <v>45510714</v>
      </c>
      <c r="L67" s="61">
        <f>L56+L66</f>
        <v>83531572</v>
      </c>
      <c r="M67" s="61">
        <f>M56+M66</f>
        <v>71167080</v>
      </c>
      <c r="N67" s="128"/>
      <c r="O67" s="128"/>
      <c r="P67" s="128"/>
    </row>
    <row r="68" spans="1:15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O68" s="128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L1" sqref="L1:L16384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7109375" style="52" customWidth="1"/>
    <col min="12" max="12" width="11.28125" style="52" bestFit="1" customWidth="1"/>
    <col min="13" max="13" width="12.00390625" style="52" bestFit="1" customWidth="1"/>
    <col min="14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3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66621777</v>
      </c>
      <c r="K7" s="7">
        <v>101688488</v>
      </c>
      <c r="L7" s="128"/>
      <c r="M7" s="128"/>
    </row>
    <row r="8" spans="1:13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18367921</v>
      </c>
      <c r="K8" s="7">
        <v>18107633</v>
      </c>
      <c r="L8" s="128"/>
      <c r="M8" s="128"/>
    </row>
    <row r="9" spans="1:12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95006736</v>
      </c>
      <c r="K9" s="7">
        <v>153456830.18</v>
      </c>
      <c r="L9" s="128"/>
    </row>
    <row r="10" spans="1:12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  <c r="L10" s="128"/>
    </row>
    <row r="11" spans="1:12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  <c r="L11" s="128"/>
    </row>
    <row r="12" spans="1:12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4733175</v>
      </c>
      <c r="K12" s="7">
        <v>5858718</v>
      </c>
      <c r="L12" s="128"/>
    </row>
    <row r="13" spans="1:12" ht="12.75">
      <c r="A13" s="199" t="s">
        <v>157</v>
      </c>
      <c r="B13" s="200"/>
      <c r="C13" s="200"/>
      <c r="D13" s="200"/>
      <c r="E13" s="200"/>
      <c r="F13" s="200"/>
      <c r="G13" s="200"/>
      <c r="H13" s="200"/>
      <c r="I13" s="1">
        <v>7</v>
      </c>
      <c r="J13" s="64">
        <f>SUM(J7:J12)</f>
        <v>184729609</v>
      </c>
      <c r="K13" s="53">
        <f>SUM(K7:K12)</f>
        <v>279111669.18</v>
      </c>
      <c r="L13" s="128"/>
    </row>
    <row r="14" spans="1:12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  <c r="L14" s="128"/>
    </row>
    <row r="15" spans="1:12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49151467</v>
      </c>
      <c r="K15" s="7">
        <v>115204855</v>
      </c>
      <c r="L15" s="128"/>
    </row>
    <row r="16" spans="1:12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53712928</v>
      </c>
      <c r="K16" s="7">
        <v>30841246</v>
      </c>
      <c r="L16" s="128"/>
    </row>
    <row r="17" spans="1:12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28343102</v>
      </c>
      <c r="K17" s="7">
        <v>17367954.85</v>
      </c>
      <c r="L17" s="128"/>
    </row>
    <row r="18" spans="1:12" ht="12.75">
      <c r="A18" s="199" t="s">
        <v>158</v>
      </c>
      <c r="B18" s="200"/>
      <c r="C18" s="200"/>
      <c r="D18" s="200"/>
      <c r="E18" s="200"/>
      <c r="F18" s="200"/>
      <c r="G18" s="200"/>
      <c r="H18" s="200"/>
      <c r="I18" s="1">
        <v>12</v>
      </c>
      <c r="J18" s="64">
        <f>SUM(J14:J17)</f>
        <v>131207497</v>
      </c>
      <c r="K18" s="53">
        <f>SUM(K14:K17)</f>
        <v>163414055.85</v>
      </c>
      <c r="L18" s="128"/>
    </row>
    <row r="19" spans="1:12" ht="12.75">
      <c r="A19" s="199" t="s">
        <v>36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IF(J13&gt;J18,J13-J18,0)</f>
        <v>53522112</v>
      </c>
      <c r="K19" s="53">
        <f>IF(K13&gt;K18,K13-K18,0)</f>
        <v>115697613.33000001</v>
      </c>
      <c r="L19" s="128"/>
    </row>
    <row r="20" spans="1:12" ht="12.75">
      <c r="A20" s="199" t="s">
        <v>37</v>
      </c>
      <c r="B20" s="200"/>
      <c r="C20" s="200"/>
      <c r="D20" s="200"/>
      <c r="E20" s="200"/>
      <c r="F20" s="200"/>
      <c r="G20" s="200"/>
      <c r="H20" s="200"/>
      <c r="I20" s="1">
        <v>14</v>
      </c>
      <c r="J20" s="64">
        <f>IF(J18&gt;J13,J18-J13,0)</f>
        <v>0</v>
      </c>
      <c r="K20" s="53">
        <f>IF(K18&gt;K13,K18-K13,0)</f>
        <v>0</v>
      </c>
      <c r="L20" s="128"/>
    </row>
    <row r="21" spans="1:12" ht="12.75">
      <c r="A21" s="216" t="s">
        <v>159</v>
      </c>
      <c r="B21" s="227"/>
      <c r="C21" s="227"/>
      <c r="D21" s="227"/>
      <c r="E21" s="227"/>
      <c r="F21" s="227"/>
      <c r="G21" s="227"/>
      <c r="H21" s="227"/>
      <c r="I21" s="261"/>
      <c r="J21" s="261"/>
      <c r="K21" s="262"/>
      <c r="L21" s="128"/>
    </row>
    <row r="22" spans="1:12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821210</v>
      </c>
      <c r="K22" s="7">
        <v>664316</v>
      </c>
      <c r="L22" s="128"/>
    </row>
    <row r="23" spans="1:12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  <c r="L23" s="128"/>
    </row>
    <row r="24" spans="1:12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13289934</v>
      </c>
      <c r="K24" s="7">
        <v>4689476.85</v>
      </c>
      <c r="L24" s="128"/>
    </row>
    <row r="25" spans="1:12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>
        <v>62281</v>
      </c>
      <c r="K25" s="7"/>
      <c r="L25" s="128"/>
    </row>
    <row r="26" spans="1:12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  <c r="L26" s="128"/>
    </row>
    <row r="27" spans="1:12" ht="12.75">
      <c r="A27" s="199" t="s">
        <v>168</v>
      </c>
      <c r="B27" s="200"/>
      <c r="C27" s="200"/>
      <c r="D27" s="200"/>
      <c r="E27" s="200"/>
      <c r="F27" s="200"/>
      <c r="G27" s="200"/>
      <c r="H27" s="200"/>
      <c r="I27" s="1">
        <v>20</v>
      </c>
      <c r="J27" s="64">
        <f>SUM(J22:J26)</f>
        <v>14173425</v>
      </c>
      <c r="K27" s="53">
        <f>SUM(K22:K26)</f>
        <v>5353792.85</v>
      </c>
      <c r="L27" s="128"/>
    </row>
    <row r="28" spans="1:12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19586890</v>
      </c>
      <c r="K28" s="7">
        <v>10794367</v>
      </c>
      <c r="L28" s="128"/>
    </row>
    <row r="29" spans="1:12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>
        <v>428435</v>
      </c>
      <c r="K29" s="7">
        <v>1164597.3</v>
      </c>
      <c r="L29" s="128"/>
    </row>
    <row r="30" spans="1:12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72237038</v>
      </c>
      <c r="K30" s="7">
        <v>135080929.06</v>
      </c>
      <c r="L30" s="128"/>
    </row>
    <row r="31" spans="1:12" ht="12.75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64">
        <f>SUM(J28:J30)</f>
        <v>92252363</v>
      </c>
      <c r="K31" s="53">
        <f>SUM(K28:K30)</f>
        <v>147039893.36</v>
      </c>
      <c r="L31" s="128"/>
    </row>
    <row r="32" spans="1:12" ht="12.75">
      <c r="A32" s="199" t="s">
        <v>38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IF(J27&gt;J31,J27-J31,0)</f>
        <v>0</v>
      </c>
      <c r="K32" s="53">
        <f>IF(K27&gt;K31,K27-K31,0)</f>
        <v>0</v>
      </c>
      <c r="L32" s="128"/>
    </row>
    <row r="33" spans="1:12" ht="12.75">
      <c r="A33" s="199" t="s">
        <v>39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IF(J31&gt;J27,J31-J27,0)</f>
        <v>78078938</v>
      </c>
      <c r="K33" s="53">
        <f>IF(K31&gt;K27,K31-K27,0)</f>
        <v>141686100.51000002</v>
      </c>
      <c r="L33" s="128"/>
    </row>
    <row r="34" spans="1:12" ht="12.75">
      <c r="A34" s="216" t="s">
        <v>160</v>
      </c>
      <c r="B34" s="227"/>
      <c r="C34" s="227"/>
      <c r="D34" s="227"/>
      <c r="E34" s="227"/>
      <c r="F34" s="227"/>
      <c r="G34" s="227"/>
      <c r="H34" s="227"/>
      <c r="I34" s="261"/>
      <c r="J34" s="261"/>
      <c r="K34" s="262"/>
      <c r="L34" s="128"/>
    </row>
    <row r="35" spans="1:12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  <c r="L35" s="128"/>
    </row>
    <row r="36" spans="1:12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>
        <v>28014620.63</v>
      </c>
      <c r="L36" s="128"/>
    </row>
    <row r="37" spans="1:12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30000000</v>
      </c>
      <c r="K37" s="7"/>
      <c r="L37" s="128"/>
    </row>
    <row r="38" spans="1:12" ht="12.75">
      <c r="A38" s="199" t="s">
        <v>68</v>
      </c>
      <c r="B38" s="200"/>
      <c r="C38" s="200"/>
      <c r="D38" s="200"/>
      <c r="E38" s="200"/>
      <c r="F38" s="200"/>
      <c r="G38" s="200"/>
      <c r="H38" s="200"/>
      <c r="I38" s="1">
        <v>30</v>
      </c>
      <c r="J38" s="64">
        <f>SUM(J35:J37)</f>
        <v>30000000</v>
      </c>
      <c r="K38" s="53">
        <f>SUM(K35:K37)</f>
        <v>28014620.63</v>
      </c>
      <c r="L38" s="128"/>
    </row>
    <row r="39" spans="1:12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6267684</v>
      </c>
      <c r="K39" s="7">
        <v>1825967.3100000015</v>
      </c>
      <c r="L39" s="128"/>
    </row>
    <row r="40" spans="1:12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  <c r="L40" s="128"/>
    </row>
    <row r="41" spans="1:12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  <c r="L41" s="128"/>
    </row>
    <row r="42" spans="1:12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  <c r="L42" s="128"/>
    </row>
    <row r="43" spans="1:12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  <c r="L43" s="128"/>
    </row>
    <row r="44" spans="1:12" ht="12.75">
      <c r="A44" s="199" t="s">
        <v>69</v>
      </c>
      <c r="B44" s="200"/>
      <c r="C44" s="200"/>
      <c r="D44" s="200"/>
      <c r="E44" s="200"/>
      <c r="F44" s="200"/>
      <c r="G44" s="200"/>
      <c r="H44" s="200"/>
      <c r="I44" s="1">
        <v>36</v>
      </c>
      <c r="J44" s="64">
        <f>SUM(J39:J43)</f>
        <v>6267684</v>
      </c>
      <c r="K44" s="53">
        <f>SUM(K39:K43)</f>
        <v>1825967.3100000015</v>
      </c>
      <c r="L44" s="128"/>
    </row>
    <row r="45" spans="1:12" ht="12.75">
      <c r="A45" s="199" t="s">
        <v>17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IF(J38&gt;J44,J38-J44,0)</f>
        <v>23732316</v>
      </c>
      <c r="K45" s="53">
        <f>IF(K38&gt;K44,K38-K44,0)</f>
        <v>26188653.319999997</v>
      </c>
      <c r="L45" s="128"/>
    </row>
    <row r="46" spans="1:12" ht="12.75">
      <c r="A46" s="199" t="s">
        <v>18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IF(J44&gt;J38,J44-J38,0)</f>
        <v>0</v>
      </c>
      <c r="K46" s="53">
        <f>IF(K44&gt;K38,K44-K38,0)</f>
        <v>0</v>
      </c>
      <c r="L46" s="128"/>
    </row>
    <row r="47" spans="1:12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200166.13999998942</v>
      </c>
      <c r="L47" s="128"/>
    </row>
    <row r="48" spans="1:12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824510</v>
      </c>
      <c r="K48" s="53">
        <f>IF(K20-K19+K33-K32+K46-K45&gt;0,K20-K19+K33-K32+K46-K45,0)</f>
        <v>0</v>
      </c>
      <c r="L48" s="128"/>
    </row>
    <row r="49" spans="1:12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6113624</v>
      </c>
      <c r="K49" s="7">
        <v>2744467</v>
      </c>
      <c r="L49" s="128"/>
    </row>
    <row r="50" spans="1:12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>
        <f>+K47</f>
        <v>200166.13999998942</v>
      </c>
      <c r="L50" s="128"/>
    </row>
    <row r="51" spans="1:12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f>+J48</f>
        <v>824510</v>
      </c>
      <c r="K51" s="7">
        <f>+K48</f>
        <v>0</v>
      </c>
      <c r="L51" s="128"/>
    </row>
    <row r="52" spans="1:13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5">
        <f>J49+J50-J51</f>
        <v>5289114</v>
      </c>
      <c r="K52" s="61">
        <f>K49+K50-K51</f>
        <v>2944633.1399999894</v>
      </c>
      <c r="L52" s="128"/>
      <c r="M52" s="12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9" t="s">
        <v>198</v>
      </c>
      <c r="B12" s="200"/>
      <c r="C12" s="200"/>
      <c r="D12" s="200"/>
      <c r="E12" s="200"/>
      <c r="F12" s="200"/>
      <c r="G12" s="200"/>
      <c r="H12" s="20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9" t="s">
        <v>47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27"/>
      <c r="C22" s="227"/>
      <c r="D22" s="227"/>
      <c r="E22" s="227"/>
      <c r="F22" s="227"/>
      <c r="G22" s="227"/>
      <c r="H22" s="227"/>
      <c r="I22" s="261"/>
      <c r="J22" s="261"/>
      <c r="K22" s="26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9" t="s">
        <v>114</v>
      </c>
      <c r="B28" s="200"/>
      <c r="C28" s="200"/>
      <c r="D28" s="200"/>
      <c r="E28" s="200"/>
      <c r="F28" s="200"/>
      <c r="G28" s="200"/>
      <c r="H28" s="20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9" t="s">
        <v>48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9" t="s">
        <v>110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9" t="s">
        <v>111</v>
      </c>
      <c r="B34" s="200"/>
      <c r="C34" s="200"/>
      <c r="D34" s="200"/>
      <c r="E34" s="200"/>
      <c r="F34" s="200"/>
      <c r="G34" s="200"/>
      <c r="H34" s="20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27"/>
      <c r="C35" s="227"/>
      <c r="D35" s="227"/>
      <c r="E35" s="227"/>
      <c r="F35" s="227"/>
      <c r="G35" s="227"/>
      <c r="H35" s="227"/>
      <c r="I35" s="261">
        <v>0</v>
      </c>
      <c r="J35" s="261"/>
      <c r="K35" s="26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9" t="s">
        <v>49</v>
      </c>
      <c r="B39" s="200"/>
      <c r="C39" s="200"/>
      <c r="D39" s="200"/>
      <c r="E39" s="200"/>
      <c r="F39" s="200"/>
      <c r="G39" s="200"/>
      <c r="H39" s="20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9" t="s">
        <v>148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9" t="s">
        <v>162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9" t="s">
        <v>163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9" t="s">
        <v>149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9" t="s">
        <v>15</v>
      </c>
      <c r="B49" s="200"/>
      <c r="C49" s="200"/>
      <c r="D49" s="200"/>
      <c r="E49" s="200"/>
      <c r="F49" s="200"/>
      <c r="G49" s="200"/>
      <c r="H49" s="20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9" t="s">
        <v>161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176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R12" sqref="R11:R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2" width="9.140625" style="76" customWidth="1"/>
    <col min="13" max="13" width="12.00390625" style="76" customWidth="1"/>
    <col min="14" max="16384" width="9.140625" style="76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.75">
      <c r="A2" s="42"/>
      <c r="B2" s="74"/>
      <c r="C2" s="286" t="s">
        <v>282</v>
      </c>
      <c r="D2" s="286"/>
      <c r="E2" s="77">
        <v>42370</v>
      </c>
      <c r="F2" s="43" t="s">
        <v>250</v>
      </c>
      <c r="G2" s="287">
        <v>42551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2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84078800</v>
      </c>
      <c r="K5" s="45">
        <v>84078800</v>
      </c>
      <c r="L5" s="129"/>
    </row>
    <row r="6" spans="1:12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  <c r="L6" s="129"/>
    </row>
    <row r="7" spans="1:12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20022877</v>
      </c>
      <c r="K7" s="46">
        <v>20022877</v>
      </c>
      <c r="L7" s="129"/>
    </row>
    <row r="8" spans="1:12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1194994262</v>
      </c>
      <c r="K8" s="46">
        <v>1426504469</v>
      </c>
      <c r="L8" s="129"/>
    </row>
    <row r="9" spans="1:12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231510207</v>
      </c>
      <c r="K9" s="46">
        <v>83531572</v>
      </c>
      <c r="L9" s="129"/>
    </row>
    <row r="10" spans="1:12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>
        <v>175709961</v>
      </c>
      <c r="K10" s="46">
        <v>175709961</v>
      </c>
      <c r="L10" s="129"/>
    </row>
    <row r="11" spans="1:12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  <c r="L11" s="129"/>
    </row>
    <row r="12" spans="1:12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-11100156</v>
      </c>
      <c r="K12" s="46">
        <v>-11100156</v>
      </c>
      <c r="L12" s="129"/>
    </row>
    <row r="13" spans="1:12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  <c r="L13" s="129"/>
    </row>
    <row r="14" spans="1:13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1695215951</v>
      </c>
      <c r="K14" s="79">
        <f>SUM(K5:K13)</f>
        <v>1778747523</v>
      </c>
      <c r="L14" s="129"/>
      <c r="M14" s="129"/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2016-07-29T10:34:16Z</cp:lastPrinted>
  <dcterms:created xsi:type="dcterms:W3CDTF">2008-10-17T11:51:54Z</dcterms:created>
  <dcterms:modified xsi:type="dcterms:W3CDTF">2016-07-29T10:53:38Z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