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4400" windowHeight="1273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<sst xmlns="http://schemas.openxmlformats.org/spreadsheetml/2006/main" count="418" uniqueCount="365">
  <si>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</si>
  <si>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</si>
  <si>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</si>
  <si>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</si>
  <si>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</si>
  <si>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</si>
  <si>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</si>
  <si>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</si>
  <si>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</si>
  <si>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</si>
  <si>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</si>
  <si>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</si>
  <si>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</si>
  <si>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</si>
  <si>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</si>
  <si>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</si>
  <si>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</si>
  <si>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</si>
  <si>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</si>
  <si>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</si>
  <si>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</si>
  <si>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</si>
  <si>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</si>
  <si>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</si>
  <si>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</si>
  <si>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</si>
  <si>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</si>
  <si>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</si>
  <si>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</si>
  <si>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</si>
  <si>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</si>
  <si>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</si>
  <si>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</si>
  <si>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</si>
  <si>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</si>
  <si>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</si>
  <si>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</si>
  <si>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</si>
  <si>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</si>
  <si>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</si>
  <si>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</si>
  <si>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</si>
  <si>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</si>
  <si>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</si>
  <si>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</si>
  <si>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</si>
  <si>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</si>
  <si>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</si>
  <si>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</si>
  <si>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</si>
  <si>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</si>
  <si>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</si>
  <si>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</si>
  <si>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</si>
  <si>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</si>
  <si>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</si>
  <si>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</si>
  <si>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</si>
  <si>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</si>
  <si>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</si>
  <si>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</si>
  <si>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</si>
  <si>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</si>
  <si>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</si>
  <si>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</si>
  <si>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</si>
  <si>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</si>
  <si>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</si>
  <si>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</si>
  <si>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</si>
  <si>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</si>
  <si>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</si>
  <si>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</si>
  <si>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</si>
  <si>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</si>
  <si>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</si>
  <si>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</si>
  <si>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</si>
  <si>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</si>
  <si>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</si>
  <si>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</si>
  <si>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</si>
  <si>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</si>
  <si>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</si>
  <si>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</si>
  <si>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</si>
  <si>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</si>
  <si>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</si>
  <si>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</si>
  <si>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</si>
  <si>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</si>
  <si>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</si>
  <si>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</si>
  <si>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</si>
  <si>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</si>
  <si>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</si>
  <si>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</si>
  <si>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</si>
  <si>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</si>
  <si>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</si>
  <si>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</si>
  <si>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</si>
  <si>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</si>
  <si>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</si>
  <si>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</si>
  <si>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</si>
  <si>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</si>
  <si>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</si>
  <si>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</si>
  <si>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</si>
  <si>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</si>
  <si>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</si>
  <si>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</si>
  <si>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</si>
  <si>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</si>
  <si>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</si>
  <si>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</si>
  <si>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</si>
  <si>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</si>
  <si>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</si>
  <si>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</si>
  <si>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</si>
  <si>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</si>
  <si>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</si>
  <si>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</si>
  <si>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</si>
  <si>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</si>
  <si>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</si>
  <si>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</si>
  <si>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</si>
  <si>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</si>
  <si>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</si>
  <si>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</si>
  <si>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</si>
  <si>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</si>
  <si>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</si>
  <si>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</si>
  <si>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</si>
  <si>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</si>
  <si>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</si>
  <si>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</si>
  <si>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</si>
  <si>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</si>
  <si>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</si>
  <si>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</si>
  <si>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</si>
  <si>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</si>
  <si>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</si>
  <si>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</si>
  <si>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</si>
  <si>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</si>
  <si>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</si>
  <si>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</si>
  <si>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</si>
  <si>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</si>
  <si>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</si>
  <si>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</si>
  <si>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</si>
  <si>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</si>
  <si>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</si>
  <si>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</si>
  <si>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</si>
  <si>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</si>
  <si>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</si>
  <si>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</si>
  <si>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</si>
  <si>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</si>
  <si>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</si>
  <si>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</si>
  <si>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</si>
  <si>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</si>
  <si>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</si>
  <si>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</si>
  <si>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</si>
  <si>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</si>
  <si>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</si>
  <si>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</si>
  <si>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</si>
  <si>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</si>
  <si>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</si>
  <si>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</si>
  <si>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</si>
  <si>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</si>
  <si>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</si>
  <si>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</si>
  <si>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</si>
  <si>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</si>
  <si>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</si>
  <si>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</si>
  <si>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</si>
  <si>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</si>
  <si>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</si>
  <si>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</si>
  <si>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</si>
  <si>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</si>
  <si>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</si>
  <si>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</si>
  <si>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</si>
  <si>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</si>
  <si>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</si>
  <si>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</si>
  <si>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</si>
  <si>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</si>
  <si>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</si>
  <si>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</si>
  <si>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</si>
  <si>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</si>
  <si>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</si>
  <si>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</si>
  <si>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</si>
  <si>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</si>
  <si>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</si>
  <si>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</si>
  <si>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</si>
  <si>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</si>
  <si>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</si>
  <si>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</si>
  <si>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</si>
  <si>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</si>
  <si>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</si>
  <si>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</si>
  <si>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</si>
  <si>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</si>
  <si>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</si>
  <si>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</si>
  <si>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</si>
  <si>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</si>
  <si>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</si>
  <si>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</si>
  <si>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</si>
  <si>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</si>
  <si>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</si>
  <si>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</si>
  <si>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</si>
  <si>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</si>
  <si>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</si>
  <si>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</si>
  <si>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</si>
  <si>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</si>
  <si>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</si>
  <si>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</si>
  <si>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</si>
  <si>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</si>
  <si>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</si>
  <si>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</si>
  <si>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</si>
  <si>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</si>
  <si>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</si>
  <si>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</si>
  <si>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</si>
  <si>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</si>
  <si>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</si>
  <si>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</si>
  <si>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</si>
  <si>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</si>
  <si>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</si>
  <si>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</si>
  <si>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</si>
  <si>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</si>
  <si>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</si>
  <si>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</si>
  <si>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</si>
  <si>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</si>
  <si>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</si>
  <si>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</si>
  <si>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</si>
  <si>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</si>
  <si>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</si>
  <si>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</si>
  <si>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</si>
  <si>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</si>
  <si>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</si>
  <si>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</si>
  <si>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</si>
  <si>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</si>
  <si>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</si>
  <si>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</si>
  <si>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</si>
  <si>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</si>
  <si>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</si>
  <si>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</si>
  <si>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</si>
  <si>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</si>
  <si>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</si>
  <si>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</si>
  <si>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</si>
  <si>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</si>
  <si>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</si>
  <si>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</si>
  <si>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</si>
  <si>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</si>
  <si>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</si>
  <si>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</si>
  <si>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</si>
  <si>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</si>
  <si>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</si>
  <si>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</si>
  <si>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</si>
  <si>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</si>
  <si>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</si>
  <si>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</si>
  <si>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</si>
  <si>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</si>
  <si>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</si>
  <si>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</si>
  <si>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</si>
  <si>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</si>
  <si>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</si>
  <si>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</si>
  <si>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</si>
  <si>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</si>
  <si>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</si>
  <si>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</si>
  <si>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</si>
  <si>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</si>
  <si>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</si>
  <si>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</si>
  <si>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</si>
  <si>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</si>
  <si>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</si>
  <si>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</si>
  <si>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</si>
  <si>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</si>
  <si>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01.01.2015.</t>
  </si>
  <si>
    <t>03115747</t>
  </si>
  <si>
    <t>05050436541</t>
  </si>
  <si>
    <t>JAMNICA D.D.</t>
  </si>
  <si>
    <t>ZAGREB</t>
  </si>
  <si>
    <t>GETALDIĆEVA 3</t>
  </si>
  <si>
    <t>jamnica@jamnica.hr</t>
  </si>
  <si>
    <t>www.jamnica.company</t>
  </si>
  <si>
    <t>GRAD ZAGREB</t>
  </si>
  <si>
    <t>1107</t>
  </si>
  <si>
    <t>DA</t>
  </si>
  <si>
    <t>MLADINA DD</t>
  </si>
  <si>
    <t>FONYODI KFT.</t>
  </si>
  <si>
    <t>JAMNICA MINERALNA VODA D.O.O.</t>
  </si>
  <si>
    <t>JAMNICA D.O.O. BEOGRAD</t>
  </si>
  <si>
    <t>SARAJEVSKI KISELJAK DD</t>
  </si>
  <si>
    <t>ROTO DINAMIC D.O.O.</t>
  </si>
  <si>
    <t>UL. BANA J. JELAČIĆA 85, JASTREBARSKO</t>
  </si>
  <si>
    <t>BEZSENYI U. 1; FONYODI, MAĐARSKA</t>
  </si>
  <si>
    <t>LIMBUŠKA CESTA 2; LIMBUŠ; SLOVENIJA</t>
  </si>
  <si>
    <t>KNEŽOPOLJSKA BR. 1; BEOGRAD; SRBIJA</t>
  </si>
  <si>
    <t>KRALJICE MIRA 7; KISELJAK; BIH</t>
  </si>
  <si>
    <t xml:space="preserve">SAMOBORSKA CESTA 102; ZAGREB </t>
  </si>
  <si>
    <t>03115739</t>
  </si>
  <si>
    <t>11222682-2-14</t>
  </si>
  <si>
    <t>1306189</t>
  </si>
  <si>
    <t>20080892</t>
  </si>
  <si>
    <t>4236097460009</t>
  </si>
  <si>
    <t>03864316</t>
  </si>
  <si>
    <t>IVAN MANDIĆ</t>
  </si>
  <si>
    <t>+38512393122</t>
  </si>
  <si>
    <t>+38512393213</t>
  </si>
  <si>
    <t>financije@jamnica.hr</t>
  </si>
  <si>
    <t>IVICA SERTIĆ</t>
  </si>
  <si>
    <t>Obveznik: Jamnica Grupa (konsolidirano)</t>
  </si>
  <si>
    <t>080001412</t>
  </si>
  <si>
    <t>30.09.2015.</t>
  </si>
  <si>
    <t>stanje na dan 30.09.2015.</t>
  </si>
  <si>
    <t>u razdoblju 01.01.2015. do 30.09.2015.</t>
  </si>
  <si>
    <t>AGROKOR-ZAGREB d.o.o.</t>
  </si>
  <si>
    <t>KRALJA TOMISLAVA 27; GRUDE; BIH</t>
  </si>
  <si>
    <t>4272013770004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</si>
</sst>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mnica\AppData\Local\Microsoft\Windows\Temporary%20Internet%20Files\Content.Outlook\Q7GEW77L\Obrazac%20TFI-POD%2009%202015%20-JAMNICA%20GRU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nica@jamnica.hr" TargetMode="External" /><Relationship Id="rId2" Type="http://schemas.openxmlformats.org/officeDocument/2006/relationships/hyperlink" Target="http://www.jamnica.company/" TargetMode="External" /><Relationship Id="rId3" Type="http://schemas.openxmlformats.org/officeDocument/2006/relationships/hyperlink" Target="mailto:financije@jam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19" sqref="H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323</v>
      </c>
      <c r="F2" s="12"/>
      <c r="G2" s="13" t="s">
        <v>250</v>
      </c>
      <c r="H2" s="120" t="s">
        <v>359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324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358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2" t="s">
        <v>331</v>
      </c>
      <c r="E24" s="163"/>
      <c r="F24" s="163"/>
      <c r="G24" s="164"/>
      <c r="H24" s="51" t="s">
        <v>261</v>
      </c>
      <c r="I24" s="122">
        <v>2195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333</v>
      </c>
      <c r="D26" s="25"/>
      <c r="E26" s="33"/>
      <c r="F26" s="24"/>
      <c r="G26" s="165" t="s">
        <v>263</v>
      </c>
      <c r="H26" s="136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 t="s">
        <v>334</v>
      </c>
      <c r="B30" s="153"/>
      <c r="C30" s="153"/>
      <c r="D30" s="154"/>
      <c r="E30" s="160" t="s">
        <v>340</v>
      </c>
      <c r="F30" s="153"/>
      <c r="G30" s="153"/>
      <c r="H30" s="150" t="s">
        <v>346</v>
      </c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 t="s">
        <v>335</v>
      </c>
      <c r="B32" s="153"/>
      <c r="C32" s="153"/>
      <c r="D32" s="154"/>
      <c r="E32" s="160" t="s">
        <v>341</v>
      </c>
      <c r="F32" s="153"/>
      <c r="G32" s="153"/>
      <c r="H32" s="150" t="s">
        <v>347</v>
      </c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 t="s">
        <v>336</v>
      </c>
      <c r="B34" s="153"/>
      <c r="C34" s="153"/>
      <c r="D34" s="154"/>
      <c r="E34" s="160" t="s">
        <v>342</v>
      </c>
      <c r="F34" s="153"/>
      <c r="G34" s="153"/>
      <c r="H34" s="150" t="s">
        <v>348</v>
      </c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 t="s">
        <v>337</v>
      </c>
      <c r="B36" s="153"/>
      <c r="C36" s="153"/>
      <c r="D36" s="154"/>
      <c r="E36" s="160" t="s">
        <v>343</v>
      </c>
      <c r="F36" s="153"/>
      <c r="G36" s="153"/>
      <c r="H36" s="150" t="s">
        <v>349</v>
      </c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 t="s">
        <v>338</v>
      </c>
      <c r="B38" s="153"/>
      <c r="C38" s="153"/>
      <c r="D38" s="154"/>
      <c r="E38" s="160" t="s">
        <v>344</v>
      </c>
      <c r="F38" s="153"/>
      <c r="G38" s="153"/>
      <c r="H38" s="150" t="s">
        <v>350</v>
      </c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 t="s">
        <v>339</v>
      </c>
      <c r="B40" s="153"/>
      <c r="C40" s="153"/>
      <c r="D40" s="154"/>
      <c r="E40" s="160" t="s">
        <v>345</v>
      </c>
      <c r="F40" s="153"/>
      <c r="G40" s="153"/>
      <c r="H40" s="150" t="s">
        <v>351</v>
      </c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60" t="s">
        <v>362</v>
      </c>
      <c r="B42" s="153"/>
      <c r="C42" s="153"/>
      <c r="D42" s="154"/>
      <c r="E42" s="160" t="s">
        <v>363</v>
      </c>
      <c r="F42" s="153"/>
      <c r="G42" s="153"/>
      <c r="H42" s="150" t="s">
        <v>364</v>
      </c>
      <c r="I42" s="151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352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353</v>
      </c>
      <c r="D48" s="133"/>
      <c r="E48" s="134"/>
      <c r="F48" s="16"/>
      <c r="G48" s="51" t="s">
        <v>271</v>
      </c>
      <c r="H48" s="137" t="s">
        <v>354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355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356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6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mnica@jamnica.hr"/>
    <hyperlink ref="C20" r:id="rId2" display="www.jamnica.company"/>
    <hyperlink ref="C50" r:id="rId3" display="financije@jamnic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A116" sqref="A116:K116"/>
    </sheetView>
  </sheetViews>
  <sheetFormatPr defaultColWidth="9.140625" defaultRowHeight="12.75"/>
  <cols>
    <col min="1" max="9" width="9.140625" style="52" customWidth="1"/>
    <col min="10" max="11" width="11.42187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360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357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1084941949</v>
      </c>
      <c r="K8" s="53">
        <f>K9+K16+K26+K35+K39</f>
        <v>1090743513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364750181</v>
      </c>
      <c r="K9" s="53">
        <f>SUM(K10:K15)</f>
        <v>368372720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16552911</v>
      </c>
      <c r="K11" s="7">
        <v>13139336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346744636</v>
      </c>
      <c r="K12" s="7">
        <v>351848203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1452634</v>
      </c>
      <c r="K14" s="7">
        <v>3343983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>
        <v>41198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655396142</v>
      </c>
      <c r="K16" s="53">
        <f>SUM(K17:K25)</f>
        <v>646575775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247839937</v>
      </c>
      <c r="K17" s="7">
        <v>242670146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248791706</v>
      </c>
      <c r="K18" s="7">
        <v>233438973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89957590</v>
      </c>
      <c r="K19" s="7">
        <v>91753087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38322448</v>
      </c>
      <c r="K20" s="7">
        <v>42515133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23005442</v>
      </c>
      <c r="K21" s="7">
        <v>21933344</v>
      </c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2050499</v>
      </c>
      <c r="K22" s="7">
        <v>5641690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5301786</v>
      </c>
      <c r="K23" s="7">
        <v>8057301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126734</v>
      </c>
      <c r="K24" s="7">
        <v>43147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>
        <v>522954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56619545</v>
      </c>
      <c r="K26" s="53">
        <f>SUM(K27:K34)</f>
        <v>67104000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39270</v>
      </c>
      <c r="K29" s="7">
        <v>39120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55579849</v>
      </c>
      <c r="K31" s="7">
        <v>63255115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1000426</v>
      </c>
      <c r="K32" s="7">
        <v>3809765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5155869</v>
      </c>
      <c r="K35" s="53">
        <f>SUM(K36:K38)</f>
        <v>5669205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5155869</v>
      </c>
      <c r="K38" s="7">
        <v>5669205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3020212</v>
      </c>
      <c r="K39" s="7">
        <v>3021813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1212560137</v>
      </c>
      <c r="K40" s="53">
        <f>K41+K49+K56+K64</f>
        <v>1691218547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251703825</v>
      </c>
      <c r="K41" s="53">
        <f>SUM(K42:K48)</f>
        <v>287183219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54166934</v>
      </c>
      <c r="K42" s="7">
        <v>78672970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43491222</v>
      </c>
      <c r="K44" s="7">
        <v>44782102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152935355</v>
      </c>
      <c r="K45" s="7">
        <v>159687122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520468</v>
      </c>
      <c r="K46" s="7">
        <v>95129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589846</v>
      </c>
      <c r="K48" s="7">
        <v>3945896</v>
      </c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464432359</v>
      </c>
      <c r="K49" s="53">
        <f>SUM(K50:K55)</f>
        <v>731415775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>
        <v>0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451643364</v>
      </c>
      <c r="K51" s="7">
        <v>720522789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>
        <v>0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307878</v>
      </c>
      <c r="K53" s="7">
        <v>392786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8333321</v>
      </c>
      <c r="K54" s="7">
        <v>4786191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4147796</v>
      </c>
      <c r="K55" s="7">
        <v>5714009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474521519</v>
      </c>
      <c r="K56" s="53">
        <f>SUM(K57:K63)</f>
        <v>643405697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14562303</v>
      </c>
      <c r="K61" s="7">
        <v>27114032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459957656</v>
      </c>
      <c r="K62" s="7">
        <v>616290111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1560</v>
      </c>
      <c r="K63" s="7">
        <v>1554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21902434</v>
      </c>
      <c r="K64" s="7">
        <v>29213856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12630402</v>
      </c>
      <c r="K65" s="7">
        <v>17454427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2310132488</v>
      </c>
      <c r="K66" s="53">
        <f>K7+K8+K40+K65</f>
        <v>2799416487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1591797487</v>
      </c>
      <c r="K69" s="54">
        <f>K70+K71+K72+K78+K79+K82+K85</f>
        <v>1766214675.143826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84078800</v>
      </c>
      <c r="K70" s="7">
        <v>84078800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26350829</v>
      </c>
      <c r="K72" s="53">
        <f>K73+K74-K75+K76+K77</f>
        <v>26466261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21860414</v>
      </c>
      <c r="K73" s="7">
        <v>22393728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4490415</v>
      </c>
      <c r="K77" s="7">
        <v>4072533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155133225</v>
      </c>
      <c r="K78" s="7">
        <v>155402267.143826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1096056058</v>
      </c>
      <c r="K79" s="53">
        <f>K80-K81</f>
        <v>1236746733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1096056058</v>
      </c>
      <c r="K80" s="7">
        <v>1236746733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208439987</v>
      </c>
      <c r="K82" s="53">
        <f>K83-K84</f>
        <v>250151690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208439987</v>
      </c>
      <c r="K83" s="7">
        <v>250151690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21738588</v>
      </c>
      <c r="K85" s="7">
        <v>13368924</v>
      </c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5951450</v>
      </c>
      <c r="K86" s="53">
        <f>SUM(K87:K89)</f>
        <v>5965505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5951450</v>
      </c>
      <c r="K87" s="7">
        <v>5955827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>
        <v>9678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59191613</v>
      </c>
      <c r="K90" s="53">
        <f>SUM(K91:K99)</f>
        <v>35388086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955793</v>
      </c>
      <c r="K92" s="7">
        <v>1295284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24095285</v>
      </c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34140535</v>
      </c>
      <c r="K99" s="7">
        <v>34092802</v>
      </c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651156740</v>
      </c>
      <c r="K100" s="53">
        <f>SUM(K101:K112)</f>
        <v>949861143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43384909</v>
      </c>
      <c r="K102" s="7">
        <v>84336963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88017887</v>
      </c>
      <c r="K103" s="7">
        <v>65655291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39786647</v>
      </c>
      <c r="K104" s="7">
        <v>46401328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382959094</v>
      </c>
      <c r="K105" s="7">
        <v>602682652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10000000</v>
      </c>
      <c r="K106" s="7">
        <v>42200000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15264015</v>
      </c>
      <c r="K108" s="7">
        <v>13389968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69454934</v>
      </c>
      <c r="K109" s="7">
        <v>92269926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247449</v>
      </c>
      <c r="K110" s="7">
        <v>199688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2041805</v>
      </c>
      <c r="K112" s="7">
        <v>2725327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2035198</v>
      </c>
      <c r="K113" s="7">
        <v>41987078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2310132488</v>
      </c>
      <c r="K114" s="53">
        <f>K69+K86+K90+K100+K113</f>
        <v>2799416487.143826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0</v>
      </c>
      <c r="K115" s="8">
        <v>0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1570058899</v>
      </c>
      <c r="K118" s="7">
        <v>1752845751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>
        <v>21738588</v>
      </c>
      <c r="K119" s="8">
        <v>13368924</v>
      </c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45" sqref="L45"/>
    </sheetView>
  </sheetViews>
  <sheetFormatPr defaultColWidth="9.140625" defaultRowHeight="12.75"/>
  <cols>
    <col min="1" max="9" width="9.140625" style="52" customWidth="1"/>
    <col min="10" max="13" width="11.1406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361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357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1300574175</v>
      </c>
      <c r="K7" s="54">
        <f>SUM(K8:K9)</f>
        <v>544928383</v>
      </c>
      <c r="L7" s="54">
        <f>SUM(L8:L9)</f>
        <v>2185264008</v>
      </c>
      <c r="M7" s="54">
        <f>SUM(M8:M9)</f>
        <v>962546270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1291467514</v>
      </c>
      <c r="K8" s="7">
        <v>544584524</v>
      </c>
      <c r="L8" s="7">
        <v>2173604204</v>
      </c>
      <c r="M8" s="7">
        <v>960728061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9106661</v>
      </c>
      <c r="K9" s="7">
        <v>343859</v>
      </c>
      <c r="L9" s="7">
        <v>11659804</v>
      </c>
      <c r="M9" s="7">
        <v>1818209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1157391406</v>
      </c>
      <c r="K10" s="53">
        <f>K11+K12+K16+K20+K21+K22+K25+K26</f>
        <v>484623279</v>
      </c>
      <c r="L10" s="53">
        <f>L11+L12+L16+L20+L21+L22+L25+L26</f>
        <v>1962034952</v>
      </c>
      <c r="M10" s="53">
        <f>M11+M12+M16+M20+M21+M22+M25+M26</f>
        <v>853762826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-9129482</v>
      </c>
      <c r="K11" s="7">
        <v>9990698</v>
      </c>
      <c r="L11" s="7">
        <v>-4691891</v>
      </c>
      <c r="M11" s="7">
        <v>18904851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832483156</v>
      </c>
      <c r="K12" s="53">
        <f>SUM(K13:K15)</f>
        <v>349889726</v>
      </c>
      <c r="L12" s="53">
        <f>SUM(L13:L15)</f>
        <v>1580042914</v>
      </c>
      <c r="M12" s="53">
        <f>SUM(M13:M15)</f>
        <v>683373971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370678398</v>
      </c>
      <c r="K13" s="7">
        <v>137733480</v>
      </c>
      <c r="L13" s="7">
        <v>310812388</v>
      </c>
      <c r="M13" s="7">
        <v>118329552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246985168</v>
      </c>
      <c r="K14" s="7">
        <v>106174070</v>
      </c>
      <c r="L14" s="7">
        <v>952225200</v>
      </c>
      <c r="M14" s="7">
        <v>411583189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214819590</v>
      </c>
      <c r="K15" s="7">
        <v>105982176</v>
      </c>
      <c r="L15" s="7">
        <v>317005326</v>
      </c>
      <c r="M15" s="7">
        <v>153461230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149893169</v>
      </c>
      <c r="K16" s="53">
        <f>SUM(K17:K19)</f>
        <v>53045294</v>
      </c>
      <c r="L16" s="53">
        <f>SUM(L17:L19)</f>
        <v>189702383</v>
      </c>
      <c r="M16" s="53">
        <f>SUM(M17:M19)</f>
        <v>67593787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88698180</v>
      </c>
      <c r="K17" s="7">
        <v>31251183</v>
      </c>
      <c r="L17" s="7">
        <v>113799977</v>
      </c>
      <c r="M17" s="7">
        <v>40534785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40451356</v>
      </c>
      <c r="K18" s="7">
        <v>14279175</v>
      </c>
      <c r="L18" s="7">
        <v>48899806</v>
      </c>
      <c r="M18" s="7">
        <v>17438899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20743633</v>
      </c>
      <c r="K19" s="7">
        <v>7514936</v>
      </c>
      <c r="L19" s="7">
        <v>27002600</v>
      </c>
      <c r="M19" s="7">
        <v>9620103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46946227</v>
      </c>
      <c r="K20" s="7">
        <v>14895371</v>
      </c>
      <c r="L20" s="7">
        <v>49199411</v>
      </c>
      <c r="M20" s="7">
        <v>16744971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133151705</v>
      </c>
      <c r="K21" s="7">
        <v>54752623</v>
      </c>
      <c r="L21" s="7">
        <v>138503872</v>
      </c>
      <c r="M21" s="7">
        <v>61437801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4046631</v>
      </c>
      <c r="K22" s="53">
        <f>SUM(K23:K24)</f>
        <v>2049567</v>
      </c>
      <c r="L22" s="53">
        <f>SUM(L23:L24)</f>
        <v>9278263</v>
      </c>
      <c r="M22" s="53">
        <f>SUM(M23:M24)</f>
        <v>5707445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4046631</v>
      </c>
      <c r="K24" s="7">
        <v>2049567</v>
      </c>
      <c r="L24" s="7">
        <v>9278263</v>
      </c>
      <c r="M24" s="7">
        <v>5707445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52498996</v>
      </c>
      <c r="K27" s="53">
        <f>SUM(K28:K32)</f>
        <v>24408168</v>
      </c>
      <c r="L27" s="53">
        <f>SUM(L28:L32)</f>
        <v>68941695</v>
      </c>
      <c r="M27" s="53">
        <f>SUM(M28:M32)</f>
        <v>48289196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52498996</v>
      </c>
      <c r="K29" s="7">
        <v>24408168</v>
      </c>
      <c r="L29" s="7">
        <v>68941695</v>
      </c>
      <c r="M29" s="7">
        <v>48289196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10767366</v>
      </c>
      <c r="K33" s="53">
        <f>SUM(K34:K37)</f>
        <v>4297775</v>
      </c>
      <c r="L33" s="53">
        <f>SUM(L34:L37)</f>
        <v>15069702</v>
      </c>
      <c r="M33" s="53">
        <f>SUM(M34:M37)</f>
        <v>5217058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10767366</v>
      </c>
      <c r="K35" s="7">
        <v>4297775</v>
      </c>
      <c r="L35" s="7">
        <v>15069702</v>
      </c>
      <c r="M35" s="7">
        <v>5217058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1353073171</v>
      </c>
      <c r="K42" s="53">
        <f>K7+K27+K38+K40</f>
        <v>569336551</v>
      </c>
      <c r="L42" s="53">
        <f>L7+L27+L38+L40</f>
        <v>2254205703</v>
      </c>
      <c r="M42" s="53">
        <f>M7+M27+M38+M40</f>
        <v>1010835466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1168158772</v>
      </c>
      <c r="K43" s="53">
        <f>K10+K33+K39+K41</f>
        <v>488921054</v>
      </c>
      <c r="L43" s="53">
        <f>L10+L33+L39+L41</f>
        <v>1977104654</v>
      </c>
      <c r="M43" s="53">
        <f>M10+M33+M39+M41</f>
        <v>858979884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184914399</v>
      </c>
      <c r="K44" s="53">
        <f>K42-K43</f>
        <v>80415497</v>
      </c>
      <c r="L44" s="53">
        <f>L42-L43</f>
        <v>277101049</v>
      </c>
      <c r="M44" s="53">
        <f>M42-M43</f>
        <v>151855582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184914399</v>
      </c>
      <c r="K45" s="53">
        <f>IF(K42&gt;K43,K42-K43,0)</f>
        <v>80415497</v>
      </c>
      <c r="L45" s="53">
        <f>IF(L42&gt;L43,L42-L43,0)</f>
        <v>277101049</v>
      </c>
      <c r="M45" s="53">
        <f>IF(M42&gt;M43,M42-M43,0)</f>
        <v>151855582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18003823</v>
      </c>
      <c r="K47" s="7">
        <v>4891194</v>
      </c>
      <c r="L47" s="7">
        <v>28292630</v>
      </c>
      <c r="M47" s="7">
        <v>10611146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166910576</v>
      </c>
      <c r="K48" s="53">
        <f>K44-K47</f>
        <v>75524303</v>
      </c>
      <c r="L48" s="53">
        <f>L44-L47</f>
        <v>248808419</v>
      </c>
      <c r="M48" s="53">
        <f>M44-M47</f>
        <v>141244436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166910576</v>
      </c>
      <c r="K49" s="53">
        <f>IF(K48&gt;0,K48,0)</f>
        <v>75524303</v>
      </c>
      <c r="L49" s="53">
        <f>IF(L48&gt;0,L48,0)</f>
        <v>248808419</v>
      </c>
      <c r="M49" s="53">
        <f>IF(M48&gt;0,M48,0)</f>
        <v>141244436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>
        <v>166170041</v>
      </c>
      <c r="K53" s="7">
        <v>75323010</v>
      </c>
      <c r="L53" s="7">
        <v>250151690</v>
      </c>
      <c r="M53" s="7">
        <v>142990549</v>
      </c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>
        <v>740535</v>
      </c>
      <c r="K54" s="8">
        <v>201293</v>
      </c>
      <c r="L54" s="8">
        <v>-1343271</v>
      </c>
      <c r="M54" s="8">
        <v>-1746113</v>
      </c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f>J49</f>
        <v>166910576</v>
      </c>
      <c r="K56" s="6">
        <f>K49</f>
        <v>75524303</v>
      </c>
      <c r="L56" s="6">
        <f>L49</f>
        <v>248808419</v>
      </c>
      <c r="M56" s="6">
        <v>141244436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385666</v>
      </c>
      <c r="K57" s="53">
        <f>SUM(K58:K64)</f>
        <v>2721085</v>
      </c>
      <c r="L57" s="53">
        <f>SUM(L58:L64)</f>
        <v>-1042029</v>
      </c>
      <c r="M57" s="53">
        <f>SUM(M58:M64)</f>
        <v>1887832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>
        <v>385666</v>
      </c>
      <c r="K58" s="7">
        <v>2721085</v>
      </c>
      <c r="L58" s="7">
        <v>-1042029</v>
      </c>
      <c r="M58" s="7">
        <v>1887832</v>
      </c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385666</v>
      </c>
      <c r="K66" s="53">
        <f>K57-K65</f>
        <v>2721085</v>
      </c>
      <c r="L66" s="53">
        <f>L57-L65</f>
        <v>-1042029</v>
      </c>
      <c r="M66" s="53">
        <f>M57-M65</f>
        <v>1887832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167296242</v>
      </c>
      <c r="K67" s="61">
        <f>K56+K66</f>
        <v>78245388</v>
      </c>
      <c r="L67" s="61">
        <f>L56+L66</f>
        <v>247766390</v>
      </c>
      <c r="M67" s="61">
        <f>M56+M66</f>
        <v>143132268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>
        <v>166566789</v>
      </c>
      <c r="K70" s="7">
        <v>77972767</v>
      </c>
      <c r="L70" s="7">
        <v>249110790</v>
      </c>
      <c r="M70" s="7">
        <v>144774189</v>
      </c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>
        <v>729453</v>
      </c>
      <c r="K71" s="8">
        <v>272621</v>
      </c>
      <c r="L71" s="8">
        <v>-1344400</v>
      </c>
      <c r="M71" s="8">
        <v>-1641921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J54" sqref="J54"/>
    </sheetView>
  </sheetViews>
  <sheetFormatPr defaultColWidth="9.140625" defaultRowHeight="12.75"/>
  <cols>
    <col min="1" max="9" width="9.140625" style="52" customWidth="1"/>
    <col min="10" max="11" width="10.14062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361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357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184914399</v>
      </c>
      <c r="K7" s="7">
        <v>277101049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46946227</v>
      </c>
      <c r="K8" s="7">
        <v>49199411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96282338</v>
      </c>
      <c r="K9" s="7">
        <v>251923558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39091909</v>
      </c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14813997</v>
      </c>
      <c r="K12" s="7">
        <v>160149762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382048870</v>
      </c>
      <c r="K13" s="53">
        <f>SUM(K7:K12)</f>
        <v>738373780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>
        <v>278372074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32019739</v>
      </c>
      <c r="K16" s="7">
        <v>35479395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149160399</v>
      </c>
      <c r="K17" s="7">
        <v>138642732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181180138</v>
      </c>
      <c r="K18" s="53">
        <f>SUM(K14:K17)</f>
        <v>452494201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200868732</v>
      </c>
      <c r="K19" s="53">
        <f>IF(K13&gt;K18,K13-K18,0)</f>
        <v>285879579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6374946</v>
      </c>
      <c r="K22" s="7">
        <v>13558894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28273379</v>
      </c>
      <c r="K24" s="7">
        <v>15172387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9450000</v>
      </c>
      <c r="K25" s="7">
        <v>37862281</v>
      </c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44098325</v>
      </c>
      <c r="K27" s="53">
        <f>SUM(K22:K26)</f>
        <v>66593562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57864009</v>
      </c>
      <c r="K28" s="7">
        <v>42954090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8960628</v>
      </c>
      <c r="K29" s="7">
        <v>93301241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93308179</v>
      </c>
      <c r="K30" s="7">
        <v>159508446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160132816</v>
      </c>
      <c r="K31" s="53">
        <f>SUM(K28:K30)</f>
        <v>295763777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116034491</v>
      </c>
      <c r="K33" s="53">
        <f>IF(K31&gt;K27,K31-K27,0)</f>
        <v>229170215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23315</v>
      </c>
      <c r="K36" s="7">
        <v>42243433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23315</v>
      </c>
      <c r="K38" s="53">
        <f>SUM(K35:K37)</f>
        <v>42243433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13850459</v>
      </c>
      <c r="K39" s="7">
        <v>46545947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74148998</v>
      </c>
      <c r="K40" s="7">
        <v>44231605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197503</v>
      </c>
      <c r="K41" s="7">
        <v>863823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88196960</v>
      </c>
      <c r="K44" s="53">
        <f>SUM(K39:K43)</f>
        <v>91641375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88173645</v>
      </c>
      <c r="K46" s="53">
        <f>IF(K44&gt;K38,K44-K38,0)</f>
        <v>49397942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7311422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3339404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23131348</v>
      </c>
      <c r="K49" s="7">
        <v>21902434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>
        <v>7311422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3339404</v>
      </c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19791944</v>
      </c>
      <c r="K52" s="61">
        <f>K49+K50-K51</f>
        <v>29213856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M12" sqref="M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I26" sqref="I26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421875" style="76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42005</v>
      </c>
      <c r="F2" s="43" t="s">
        <v>250</v>
      </c>
      <c r="G2" s="285">
        <v>42277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84078800</v>
      </c>
      <c r="K5" s="45">
        <v>84078800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28701136</v>
      </c>
      <c r="K7" s="46">
        <v>27372971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1112200422</v>
      </c>
      <c r="K8" s="46">
        <v>1248273230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209135873</v>
      </c>
      <c r="K9" s="46">
        <v>248808419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168733002</v>
      </c>
      <c r="K10" s="46">
        <v>168733002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-11051747</v>
      </c>
      <c r="K12" s="46">
        <v>-11051747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1591797486</v>
      </c>
      <c r="K14" s="79">
        <f>SUM(K5:K13)</f>
        <v>1766214675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>
        <v>1836007</v>
      </c>
      <c r="K15" s="46">
        <v>-1042029</v>
      </c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>
        <v>133142808</v>
      </c>
      <c r="K20" s="46">
        <v>175459218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134978815</v>
      </c>
      <c r="K21" s="80">
        <f>SUM(K15:K20)</f>
        <v>174417189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>
        <v>136005958</v>
      </c>
      <c r="K23" s="45">
        <v>182786853</v>
      </c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>
        <v>-1027143</v>
      </c>
      <c r="K24" s="80">
        <v>-8369664</v>
      </c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jamnica</cp:lastModifiedBy>
  <cp:lastPrinted>2015-07-30T07:20:50Z</cp:lastPrinted>
  <dcterms:created xsi:type="dcterms:W3CDTF">2008-10-17T11:51:54Z</dcterms:created>
  <dcterms:modified xsi:type="dcterms:W3CDTF">2015-10-28T11:25:18Z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